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Еремеева\Documents\МИНИСТЕРСТВО\2024\Бухгалтерия\БАС ГОВ\3 ПФХД 2024\"/>
    </mc:Choice>
  </mc:AlternateContent>
  <bookViews>
    <workbookView xWindow="0" yWindow="1080" windowWidth="21840" windowHeight="10755" tabRatio="744" activeTab="1"/>
  </bookViews>
  <sheets>
    <sheet name="Титульный лист" sheetId="8" r:id="rId1"/>
    <sheet name="Раздел 1" sheetId="19" r:id="rId2"/>
    <sheet name="справочно" sheetId="32" r:id="rId3"/>
    <sheet name="Раздел 2" sheetId="20" r:id="rId4"/>
    <sheet name="Раздел 3" sheetId="21" r:id="rId5"/>
    <sheet name="Раздел 4" sheetId="22" r:id="rId6"/>
    <sheet name="Обоснования доходов " sheetId="41" r:id="rId7"/>
    <sheet name="Обоснования расходов ФОТ  " sheetId="42" r:id="rId8"/>
    <sheet name="Иные цели зарлпата " sheetId="44" r:id="rId9"/>
    <sheet name="Обоснования расходов " sheetId="43" r:id="rId10"/>
    <sheet name="Обоснования доходов" sheetId="34" state="hidden" r:id="rId11"/>
    <sheet name="иные цели зарлпата" sheetId="38" state="hidden" r:id="rId12"/>
    <sheet name="Обоснования расходов ФОТ " sheetId="40" state="hidden" r:id="rId13"/>
    <sheet name="Обоснования расходов" sheetId="39" state="hidden" r:id="rId14"/>
    <sheet name="Приложение 3" sheetId="37" state="hidden" r:id="rId15"/>
  </sheets>
  <externalReferences>
    <externalReference r:id="rId16"/>
  </externalReferences>
  <definedNames>
    <definedName name="_xlnm.Print_Area" localSheetId="11">'иные цели зарлпата'!$A$1:$J$63</definedName>
    <definedName name="_xlnm.Print_Area" localSheetId="8">'Иные цели зарлпата '!$A$1:$J$70</definedName>
    <definedName name="_xlnm.Print_Area" localSheetId="10">'Обоснования доходов'!$A$1:$CS$108</definedName>
    <definedName name="_xlnm.Print_Area" localSheetId="6">'Обоснования доходов '!$A$1:$CS$64</definedName>
    <definedName name="_xlnm.Print_Area" localSheetId="12">'Обоснования расходов ФОТ '!$A$1:$FJ$29</definedName>
    <definedName name="_xlnm.Print_Area" localSheetId="7">'Обоснования расходов ФОТ  '!$A$1:$FJ$188</definedName>
    <definedName name="_xlnm.Print_Area" localSheetId="14">'Приложение 3'!$A$1:$G$122</definedName>
    <definedName name="_xlnm.Print_Area" localSheetId="1">'Раздел 1'!$A$1:$G$134</definedName>
    <definedName name="_xlnm.Print_Area" localSheetId="3">'Раздел 2'!$A$1:$J$58</definedName>
    <definedName name="_xlnm.Print_Area" localSheetId="4">'Раздел 3'!$A$1:$F$57</definedName>
    <definedName name="_xlnm.Print_Area" localSheetId="5">'Раздел 4'!$A$1:$D$28</definedName>
    <definedName name="_xlnm.Print_Area" localSheetId="0">'Титульный лист'!$A$1:$DD$33</definedName>
  </definedNames>
  <calcPr calcId="152511"/>
</workbook>
</file>

<file path=xl/calcChain.xml><?xml version="1.0" encoding="utf-8"?>
<calcChain xmlns="http://schemas.openxmlformats.org/spreadsheetml/2006/main">
  <c r="D14" i="19" l="1"/>
  <c r="AD129" i="42" l="1"/>
  <c r="ED128" i="42"/>
  <c r="DN128" i="42"/>
  <c r="AT128" i="42"/>
  <c r="ET128" i="42" s="1"/>
  <c r="ED127" i="42"/>
  <c r="DN127" i="42"/>
  <c r="AT127" i="42"/>
  <c r="ET127" i="42" s="1"/>
  <c r="ED126" i="42"/>
  <c r="DN126" i="42"/>
  <c r="AT126" i="42"/>
  <c r="ET126" i="42" s="1"/>
  <c r="ED125" i="42"/>
  <c r="DN125" i="42"/>
  <c r="AT125" i="42"/>
  <c r="ET125" i="42" s="1"/>
  <c r="ED124" i="42"/>
  <c r="DN124" i="42"/>
  <c r="AT124" i="42"/>
  <c r="ET124" i="42" s="1"/>
  <c r="ED123" i="42"/>
  <c r="DN123" i="42"/>
  <c r="AT123" i="42"/>
  <c r="ET123" i="42" s="1"/>
  <c r="ED122" i="42"/>
  <c r="DN122" i="42"/>
  <c r="AT122" i="42"/>
  <c r="ET122" i="42" s="1"/>
  <c r="ED121" i="42"/>
  <c r="DN121" i="42"/>
  <c r="AT121" i="42"/>
  <c r="ET121" i="42" s="1"/>
  <c r="ED120" i="42"/>
  <c r="DN120" i="42"/>
  <c r="AT120" i="42"/>
  <c r="ET120" i="42" s="1"/>
  <c r="ED119" i="42"/>
  <c r="DN119" i="42"/>
  <c r="AT119" i="42"/>
  <c r="ET119" i="42" s="1"/>
  <c r="ED118" i="42"/>
  <c r="DN118" i="42"/>
  <c r="AT118" i="42"/>
  <c r="ET118" i="42" s="1"/>
  <c r="ED117" i="42"/>
  <c r="DN117" i="42"/>
  <c r="AT117" i="42"/>
  <c r="ET117" i="42" s="1"/>
  <c r="ED116" i="42"/>
  <c r="DN116" i="42"/>
  <c r="AT116" i="42"/>
  <c r="ET116" i="42" s="1"/>
  <c r="ED115" i="42"/>
  <c r="DN115" i="42"/>
  <c r="AT115" i="42"/>
  <c r="ET115" i="42" s="1"/>
  <c r="ED114" i="42"/>
  <c r="DN114" i="42"/>
  <c r="AT114" i="42"/>
  <c r="ET114" i="42" s="1"/>
  <c r="ED113" i="42"/>
  <c r="DN113" i="42"/>
  <c r="AT113" i="42"/>
  <c r="ET113" i="42" s="1"/>
  <c r="ED112" i="42"/>
  <c r="DN112" i="42"/>
  <c r="CV112" i="42"/>
  <c r="AT112" i="42" s="1"/>
  <c r="ET112" i="42" s="1"/>
  <c r="ED111" i="42"/>
  <c r="DN111" i="42"/>
  <c r="AT111" i="42"/>
  <c r="ET111" i="42" s="1"/>
  <c r="ED110" i="42"/>
  <c r="DN110" i="42"/>
  <c r="CV110" i="42"/>
  <c r="AT110" i="42" s="1"/>
  <c r="ET110" i="42" s="1"/>
  <c r="ED109" i="42"/>
  <c r="DN109" i="42"/>
  <c r="CV109" i="42"/>
  <c r="AT109" i="42" s="1"/>
  <c r="ET109" i="42" s="1"/>
  <c r="ED108" i="42"/>
  <c r="DN108" i="42"/>
  <c r="AT108" i="42"/>
  <c r="ET108" i="42" s="1"/>
  <c r="ED107" i="42"/>
  <c r="DN107" i="42"/>
  <c r="AT107" i="42"/>
  <c r="ET107" i="42" s="1"/>
  <c r="AD105" i="42"/>
  <c r="ED104" i="42"/>
  <c r="DN104" i="42"/>
  <c r="AT104" i="42"/>
  <c r="ET104" i="42" s="1"/>
  <c r="ED103" i="42"/>
  <c r="DN103" i="42"/>
  <c r="AT103" i="42"/>
  <c r="ET103" i="42" s="1"/>
  <c r="ED102" i="42"/>
  <c r="DN102" i="42"/>
  <c r="AT102" i="42"/>
  <c r="ET102" i="42" s="1"/>
  <c r="ED101" i="42"/>
  <c r="DN101" i="42"/>
  <c r="AT101" i="42"/>
  <c r="ET101" i="42" s="1"/>
  <c r="ED100" i="42"/>
  <c r="DN100" i="42"/>
  <c r="AT100" i="42"/>
  <c r="ET100" i="42" s="1"/>
  <c r="ED99" i="42"/>
  <c r="DN99" i="42"/>
  <c r="AT99" i="42"/>
  <c r="ET99" i="42" s="1"/>
  <c r="ED97" i="42"/>
  <c r="DN97" i="42"/>
  <c r="AT97" i="42"/>
  <c r="ET97" i="42" s="1"/>
  <c r="ED96" i="42"/>
  <c r="DN96" i="42"/>
  <c r="AT96" i="42"/>
  <c r="ET96" i="42" s="1"/>
  <c r="ED95" i="42"/>
  <c r="DN95" i="42"/>
  <c r="AT95" i="42"/>
  <c r="ET95" i="42" s="1"/>
  <c r="ED94" i="42"/>
  <c r="DN94" i="42"/>
  <c r="AT94" i="42"/>
  <c r="ET94" i="42" s="1"/>
  <c r="ED93" i="42"/>
  <c r="DN93" i="42"/>
  <c r="AT93" i="42"/>
  <c r="ET93" i="42" s="1"/>
  <c r="ED92" i="42"/>
  <c r="DN92" i="42"/>
  <c r="AT92" i="42"/>
  <c r="ET92" i="42" s="1"/>
  <c r="CC91" i="42"/>
  <c r="DN91" i="42" s="1"/>
  <c r="CC90" i="42"/>
  <c r="ED90" i="42" s="1"/>
  <c r="ED89" i="42"/>
  <c r="DN89" i="42"/>
  <c r="CV89" i="42"/>
  <c r="AT89" i="42" s="1"/>
  <c r="ET89" i="42" s="1"/>
  <c r="ED88" i="42"/>
  <c r="DN88" i="42"/>
  <c r="CV88" i="42"/>
  <c r="AT88" i="42"/>
  <c r="ET88" i="42" s="1"/>
  <c r="ED87" i="42"/>
  <c r="DN87" i="42"/>
  <c r="CV87" i="42"/>
  <c r="AT87" i="42" s="1"/>
  <c r="ET87" i="42" s="1"/>
  <c r="ED86" i="42"/>
  <c r="DN86" i="42"/>
  <c r="CV86" i="42"/>
  <c r="AT86" i="42" s="1"/>
  <c r="ET86" i="42" s="1"/>
  <c r="ED85" i="42"/>
  <c r="DN85" i="42"/>
  <c r="CV85" i="42"/>
  <c r="AT85" i="42"/>
  <c r="ET85" i="42" s="1"/>
  <c r="ED84" i="42"/>
  <c r="DN84" i="42"/>
  <c r="CV84" i="42"/>
  <c r="AT84" i="42"/>
  <c r="ET84" i="42" s="1"/>
  <c r="AD82" i="42"/>
  <c r="ED81" i="42"/>
  <c r="DN81" i="42"/>
  <c r="CV81" i="42"/>
  <c r="AT81" i="42" s="1"/>
  <c r="ET81" i="42" s="1"/>
  <c r="ED80" i="42"/>
  <c r="DN80" i="42"/>
  <c r="CV80" i="42"/>
  <c r="AT80" i="42" s="1"/>
  <c r="ET80" i="42" s="1"/>
  <c r="ED79" i="42"/>
  <c r="DN79" i="42"/>
  <c r="CV79" i="42"/>
  <c r="AT79" i="42" s="1"/>
  <c r="ET79" i="42" s="1"/>
  <c r="C17" i="21"/>
  <c r="C15" i="21"/>
  <c r="C26" i="21"/>
  <c r="ET82" i="42" l="1"/>
  <c r="ET105" i="42"/>
  <c r="AD130" i="42"/>
  <c r="DN90" i="42"/>
  <c r="ET129" i="42"/>
  <c r="AT90" i="42"/>
  <c r="ET90" i="42" s="1"/>
  <c r="ET98" i="42" s="1"/>
  <c r="ED91" i="42"/>
  <c r="AT91" i="42"/>
  <c r="ET91" i="42" s="1"/>
  <c r="ET130" i="42" l="1"/>
  <c r="C6" i="21" l="1"/>
  <c r="F103" i="19" l="1"/>
  <c r="F15" i="19"/>
  <c r="C9" i="21" l="1"/>
  <c r="AD64" i="42" l="1"/>
  <c r="AD40" i="42" l="1"/>
  <c r="AD17" i="42"/>
  <c r="ED63" i="42"/>
  <c r="DN63" i="42"/>
  <c r="AT63" i="42"/>
  <c r="ET63" i="42" s="1"/>
  <c r="ED62" i="42"/>
  <c r="DN62" i="42"/>
  <c r="AT62" i="42"/>
  <c r="ET62" i="42" s="1"/>
  <c r="ED61" i="42"/>
  <c r="DN61" i="42"/>
  <c r="AT61" i="42"/>
  <c r="ET61" i="42" s="1"/>
  <c r="ED60" i="42"/>
  <c r="DN60" i="42"/>
  <c r="AT60" i="42"/>
  <c r="ET60" i="42" s="1"/>
  <c r="ED59" i="42"/>
  <c r="DN59" i="42"/>
  <c r="AT59" i="42"/>
  <c r="ET59" i="42" s="1"/>
  <c r="ED58" i="42"/>
  <c r="DN58" i="42"/>
  <c r="AT58" i="42"/>
  <c r="ET58" i="42" s="1"/>
  <c r="ED39" i="42"/>
  <c r="DN39" i="42"/>
  <c r="AT39" i="42"/>
  <c r="ET39" i="42" s="1"/>
  <c r="ED38" i="42"/>
  <c r="DN38" i="42"/>
  <c r="AT38" i="42"/>
  <c r="ET38" i="42" s="1"/>
  <c r="ED37" i="42"/>
  <c r="DN37" i="42"/>
  <c r="AT37" i="42"/>
  <c r="ET37" i="42" s="1"/>
  <c r="ED16" i="42"/>
  <c r="DN16" i="42"/>
  <c r="CV16" i="42"/>
  <c r="AT16" i="42" s="1"/>
  <c r="ET16" i="42" s="1"/>
  <c r="ED32" i="42"/>
  <c r="DN32" i="42"/>
  <c r="AT32" i="42"/>
  <c r="ET32" i="42" s="1"/>
  <c r="ED31" i="42"/>
  <c r="DN31" i="42"/>
  <c r="AT31" i="42"/>
  <c r="ET31" i="42" s="1"/>
  <c r="ED30" i="42"/>
  <c r="DN30" i="42"/>
  <c r="AT30" i="42"/>
  <c r="ET30" i="42" s="1"/>
  <c r="ED20" i="42"/>
  <c r="DN20" i="42"/>
  <c r="CV20" i="42"/>
  <c r="AT20" i="42" s="1"/>
  <c r="ET20" i="42" s="1"/>
  <c r="ED29" i="42"/>
  <c r="DN29" i="42"/>
  <c r="AT29" i="42"/>
  <c r="ET29" i="42" s="1"/>
  <c r="ED22" i="42"/>
  <c r="DN22" i="42"/>
  <c r="CV22" i="42"/>
  <c r="AT22" i="42" s="1"/>
  <c r="ET22" i="42" s="1"/>
  <c r="ED21" i="42"/>
  <c r="DN21" i="42"/>
  <c r="CV21" i="42"/>
  <c r="AT21" i="42" s="1"/>
  <c r="ET21" i="42" s="1"/>
  <c r="ED24" i="42"/>
  <c r="DN24" i="42"/>
  <c r="CV24" i="42"/>
  <c r="AT24" i="42" s="1"/>
  <c r="ET24" i="42" s="1"/>
  <c r="AD65" i="42" l="1"/>
  <c r="E49" i="19" l="1"/>
  <c r="E90" i="19"/>
  <c r="E64" i="19"/>
  <c r="E62" i="19" s="1"/>
  <c r="CL83" i="43"/>
  <c r="CL78" i="43"/>
  <c r="BV78" i="43"/>
  <c r="CL72" i="43"/>
  <c r="CL67" i="43"/>
  <c r="BV67" i="43"/>
  <c r="CL56" i="43"/>
  <c r="D43" i="44"/>
  <c r="B43" i="44"/>
  <c r="B24" i="44"/>
  <c r="D24" i="44" s="1"/>
  <c r="B10" i="44"/>
  <c r="D10" i="44" s="1"/>
  <c r="CL61" i="43" l="1"/>
  <c r="BV56" i="43"/>
  <c r="P109" i="44" l="1"/>
  <c r="P108" i="44"/>
  <c r="P107" i="44"/>
  <c r="P106" i="44"/>
  <c r="P105" i="44"/>
  <c r="P104" i="44"/>
  <c r="D46" i="44"/>
  <c r="D25" i="44"/>
  <c r="CI20" i="43"/>
  <c r="CI21" i="43" s="1"/>
  <c r="D12" i="44" l="1"/>
  <c r="Q104" i="44" s="1"/>
  <c r="BQ18" i="43"/>
  <c r="E93" i="32" l="1"/>
  <c r="E95" i="19" s="1"/>
  <c r="CI212" i="43"/>
  <c r="CI231" i="43" l="1"/>
  <c r="E94" i="32"/>
  <c r="CI254" i="43"/>
  <c r="E97" i="32"/>
  <c r="CI271" i="43"/>
  <c r="E99" i="32"/>
  <c r="F21" i="32" l="1"/>
  <c r="D21" i="32" s="1"/>
  <c r="CI95" i="43"/>
  <c r="CI94" i="43"/>
  <c r="D62" i="32"/>
  <c r="CI276" i="43"/>
  <c r="CI275" i="43"/>
  <c r="CI217" i="43"/>
  <c r="CI216" i="43"/>
  <c r="CK180" i="43" l="1"/>
  <c r="BU179" i="43"/>
  <c r="D17" i="19"/>
  <c r="CC25" i="42"/>
  <c r="DN25" i="42" s="1"/>
  <c r="DN28" i="42"/>
  <c r="DN27" i="42"/>
  <c r="CC26" i="42"/>
  <c r="DN26" i="42" s="1"/>
  <c r="CV23" i="42"/>
  <c r="DN23" i="42"/>
  <c r="ED57" i="42"/>
  <c r="DN57" i="42"/>
  <c r="AT57" i="42"/>
  <c r="ET57" i="42" s="1"/>
  <c r="ED56" i="42"/>
  <c r="DN56" i="42"/>
  <c r="AT56" i="42"/>
  <c r="ET56" i="42" s="1"/>
  <c r="ED55" i="42"/>
  <c r="DN55" i="42"/>
  <c r="AT55" i="42"/>
  <c r="ET55" i="42" s="1"/>
  <c r="ED54" i="42"/>
  <c r="DN54" i="42"/>
  <c r="AT54" i="42"/>
  <c r="ET54" i="42" s="1"/>
  <c r="ED53" i="42"/>
  <c r="DN53" i="42"/>
  <c r="AT53" i="42"/>
  <c r="ET53" i="42" s="1"/>
  <c r="ED52" i="42"/>
  <c r="DN52" i="42"/>
  <c r="AT52" i="42"/>
  <c r="ET52" i="42" s="1"/>
  <c r="ED51" i="42"/>
  <c r="DN51" i="42"/>
  <c r="AT51" i="42"/>
  <c r="ET51" i="42" s="1"/>
  <c r="ED50" i="42"/>
  <c r="DN50" i="42"/>
  <c r="AT50" i="42"/>
  <c r="ET50" i="42" s="1"/>
  <c r="ED49" i="42"/>
  <c r="DN49" i="42"/>
  <c r="AT49" i="42"/>
  <c r="ET49" i="42" s="1"/>
  <c r="ED48" i="42"/>
  <c r="DN48" i="42"/>
  <c r="AT48" i="42"/>
  <c r="ET48" i="42" s="1"/>
  <c r="ED47" i="42"/>
  <c r="DN47" i="42"/>
  <c r="CV47" i="42"/>
  <c r="AT47" i="42" s="1"/>
  <c r="ET47" i="42" s="1"/>
  <c r="ED46" i="42"/>
  <c r="DN46" i="42"/>
  <c r="AT46" i="42"/>
  <c r="ET46" i="42" s="1"/>
  <c r="ED45" i="42"/>
  <c r="DN45" i="42"/>
  <c r="CV45" i="42"/>
  <c r="AT45" i="42" s="1"/>
  <c r="ET45" i="42" s="1"/>
  <c r="ED44" i="42"/>
  <c r="DN44" i="42"/>
  <c r="CV44" i="42"/>
  <c r="AT44" i="42" s="1"/>
  <c r="ET44" i="42" s="1"/>
  <c r="ED43" i="42"/>
  <c r="DN43" i="42"/>
  <c r="AT43" i="42"/>
  <c r="ET43" i="42" s="1"/>
  <c r="I44" i="20"/>
  <c r="H43" i="20"/>
  <c r="G42" i="20"/>
  <c r="ED23" i="42" l="1"/>
  <c r="ED26" i="42"/>
  <c r="AT23" i="42"/>
  <c r="ET23" i="42" s="1"/>
  <c r="AT26" i="42"/>
  <c r="ET26" i="42" s="1"/>
  <c r="AT28" i="42"/>
  <c r="ET28" i="42" s="1"/>
  <c r="ED28" i="42"/>
  <c r="AT27" i="42"/>
  <c r="ET27" i="42" s="1"/>
  <c r="ED27" i="42"/>
  <c r="AT25" i="42"/>
  <c r="ET25" i="42" s="1"/>
  <c r="ED25" i="42"/>
  <c r="ED36" i="42" l="1"/>
  <c r="DN36" i="42"/>
  <c r="AT36" i="42"/>
  <c r="ET36" i="42" s="1"/>
  <c r="ED35" i="42"/>
  <c r="DN35" i="42"/>
  <c r="AT35" i="42"/>
  <c r="ET35" i="42" s="1"/>
  <c r="D93" i="32" l="1"/>
  <c r="D95" i="32"/>
  <c r="D98" i="32"/>
  <c r="E11" i="32"/>
  <c r="F50" i="32"/>
  <c r="F40" i="32" s="1"/>
  <c r="D56" i="32" l="1"/>
  <c r="D49" i="32"/>
  <c r="F61" i="32"/>
  <c r="F60" i="32" s="1"/>
  <c r="AV49" i="41" l="1"/>
  <c r="AV53" i="41" s="1"/>
  <c r="AV52" i="41" l="1"/>
  <c r="D16" i="32" l="1"/>
  <c r="AV34" i="41" l="1"/>
  <c r="BS265" i="43"/>
  <c r="BC254" i="43" l="1"/>
  <c r="CK195" i="43" l="1"/>
  <c r="CK194" i="43"/>
  <c r="CK186" i="43"/>
  <c r="CK187" i="43"/>
  <c r="CI91" i="43" l="1"/>
  <c r="E8" i="32" l="1"/>
  <c r="E86" i="32" l="1"/>
  <c r="BS245" i="43"/>
  <c r="CI238" i="43"/>
  <c r="CI253" i="43"/>
  <c r="CI251" i="43"/>
  <c r="CI241" i="43"/>
  <c r="CI115" i="43" l="1"/>
  <c r="CI298" i="43" l="1"/>
  <c r="BS297" i="43"/>
  <c r="BS296" i="43"/>
  <c r="BS295" i="43"/>
  <c r="CI285" i="43"/>
  <c r="BS271" i="43"/>
  <c r="BS270" i="43"/>
  <c r="BS269" i="43"/>
  <c r="BC268" i="43"/>
  <c r="BS267" i="43"/>
  <c r="BS266" i="43"/>
  <c r="BS264" i="43"/>
  <c r="BS263" i="43"/>
  <c r="BS252" i="43"/>
  <c r="BS250" i="43"/>
  <c r="BS249" i="43"/>
  <c r="BS248" i="43"/>
  <c r="BS247" i="43"/>
  <c r="BS246" i="43"/>
  <c r="BS244" i="43"/>
  <c r="BS243" i="43"/>
  <c r="BS242" i="43"/>
  <c r="BS240" i="43"/>
  <c r="CI239" i="43"/>
  <c r="BS239" i="43" s="1"/>
  <c r="CI237" i="43"/>
  <c r="CI213" i="43"/>
  <c r="BS212" i="43"/>
  <c r="BS211" i="43"/>
  <c r="BS210" i="43"/>
  <c r="BS209" i="43"/>
  <c r="BS208" i="43"/>
  <c r="BS207" i="43"/>
  <c r="BS206" i="43"/>
  <c r="BS205" i="43"/>
  <c r="BS204" i="43"/>
  <c r="BS203" i="43"/>
  <c r="BS202" i="43"/>
  <c r="CK196" i="43"/>
  <c r="CK188" i="43"/>
  <c r="BS169" i="43"/>
  <c r="CK163" i="43"/>
  <c r="BU162" i="43"/>
  <c r="BU160" i="43"/>
  <c r="BU159" i="43"/>
  <c r="BU158" i="43"/>
  <c r="BU157" i="43"/>
  <c r="BU156" i="43"/>
  <c r="CI118" i="43"/>
  <c r="CL50" i="43"/>
  <c r="BV45" i="43"/>
  <c r="AD13" i="43"/>
  <c r="AD12" i="43"/>
  <c r="AD11" i="43"/>
  <c r="ED42" i="42"/>
  <c r="ED34" i="42"/>
  <c r="ED19" i="42"/>
  <c r="DN19" i="42"/>
  <c r="CV19" i="42"/>
  <c r="AT19" i="42" s="1"/>
  <c r="ET19" i="42" s="1"/>
  <c r="ET33" i="42" s="1"/>
  <c r="ED15" i="42"/>
  <c r="DN15" i="42"/>
  <c r="CV15" i="42"/>
  <c r="AT15" i="42" s="1"/>
  <c r="ET15" i="42" s="1"/>
  <c r="CV14" i="42"/>
  <c r="ED14" i="42"/>
  <c r="AV26" i="41"/>
  <c r="CD14" i="41"/>
  <c r="CI255" i="43" l="1"/>
  <c r="CI272" i="43"/>
  <c r="CI14" i="43"/>
  <c r="BS237" i="43"/>
  <c r="BS90" i="43"/>
  <c r="BS261" i="43"/>
  <c r="CI170" i="43"/>
  <c r="DN14" i="42"/>
  <c r="DN34" i="42"/>
  <c r="DN42" i="42"/>
  <c r="AT14" i="42"/>
  <c r="ET14" i="42" s="1"/>
  <c r="ET17" i="42" s="1"/>
  <c r="AT34" i="42"/>
  <c r="ET34" i="42" s="1"/>
  <c r="ET40" i="42" s="1"/>
  <c r="AT42" i="42"/>
  <c r="ET42" i="42" s="1"/>
  <c r="ET64" i="42" s="1"/>
  <c r="ET65" i="42" l="1"/>
  <c r="D17" i="21"/>
  <c r="E17" i="21"/>
  <c r="E15" i="21"/>
  <c r="D15" i="21" l="1"/>
  <c r="D36" i="21"/>
  <c r="E83" i="32"/>
  <c r="CI426" i="39" l="1"/>
  <c r="BS426" i="39" s="1"/>
  <c r="CI427" i="39"/>
  <c r="D106" i="37" l="1"/>
  <c r="D96" i="37"/>
  <c r="D87" i="37"/>
  <c r="D46" i="37"/>
  <c r="D51" i="37"/>
  <c r="D71" i="37" l="1"/>
  <c r="D104" i="37"/>
  <c r="CI435" i="39" l="1"/>
  <c r="BS428" i="39"/>
  <c r="BS429" i="39"/>
  <c r="BS430" i="39"/>
  <c r="BS431" i="39"/>
  <c r="BS434" i="39"/>
  <c r="BS435" i="39"/>
  <c r="BS436" i="39"/>
  <c r="BS433" i="39"/>
  <c r="F86" i="32"/>
  <c r="D100" i="32"/>
  <c r="CI433" i="39"/>
  <c r="BC432" i="39"/>
  <c r="CI424" i="39" l="1"/>
  <c r="CI437" i="39" l="1"/>
  <c r="BS424" i="39"/>
  <c r="D44" i="37"/>
  <c r="D49" i="37"/>
  <c r="D48" i="37" s="1"/>
  <c r="D42" i="37" s="1"/>
  <c r="D61" i="37"/>
  <c r="D59" i="37" s="1"/>
  <c r="D107" i="37"/>
  <c r="D101" i="37" l="1"/>
  <c r="D100" i="37" s="1"/>
  <c r="D99" i="37"/>
  <c r="D95" i="37"/>
  <c r="D92" i="37" s="1"/>
  <c r="D90" i="37" l="1"/>
  <c r="D86" i="37" s="1"/>
  <c r="D82" i="37" s="1"/>
  <c r="D70" i="37"/>
  <c r="D67" i="37" s="1"/>
  <c r="D58" i="37"/>
  <c r="D15" i="37"/>
  <c r="D41" i="37" l="1"/>
  <c r="BS411" i="39"/>
  <c r="BS412" i="39"/>
  <c r="BS413" i="39"/>
  <c r="BS410" i="39"/>
  <c r="BS454" i="39"/>
  <c r="BS455" i="39"/>
  <c r="BS456" i="39"/>
  <c r="CI453" i="39"/>
  <c r="BS453" i="39" s="1"/>
  <c r="CI457" i="39"/>
  <c r="CI368" i="39"/>
  <c r="CI339" i="39"/>
  <c r="CI364" i="39" s="1"/>
  <c r="CI484" i="39"/>
  <c r="BS482" i="39"/>
  <c r="BS483" i="39"/>
  <c r="BS481" i="39"/>
  <c r="BS320" i="39"/>
  <c r="BS321" i="39"/>
  <c r="BS322" i="39"/>
  <c r="BS306" i="39"/>
  <c r="BS307" i="39"/>
  <c r="BS308" i="39"/>
  <c r="BS309" i="39"/>
  <c r="BS310" i="39"/>
  <c r="BS311" i="39"/>
  <c r="BS312" i="39"/>
  <c r="BS313" i="39"/>
  <c r="BS314" i="39"/>
  <c r="BS315" i="39"/>
  <c r="BS316" i="39"/>
  <c r="BS317" i="39"/>
  <c r="BS318" i="39"/>
  <c r="BS319" i="39"/>
  <c r="BS299" i="39"/>
  <c r="BS300" i="39"/>
  <c r="BS301" i="39"/>
  <c r="BS302" i="39"/>
  <c r="BS303" i="39"/>
  <c r="BS304" i="39"/>
  <c r="BS305" i="39"/>
  <c r="BS287" i="39"/>
  <c r="BS288" i="39"/>
  <c r="BS289" i="39"/>
  <c r="BS290" i="39"/>
  <c r="BS291" i="39"/>
  <c r="BS292" i="39"/>
  <c r="BS293" i="39"/>
  <c r="BS294" i="39"/>
  <c r="BS295" i="39"/>
  <c r="BS296" i="39"/>
  <c r="BS297" i="39"/>
  <c r="BS298" i="39"/>
  <c r="BS286" i="39"/>
  <c r="CI369" i="39" l="1"/>
  <c r="CK245" i="39"/>
  <c r="CI324" i="39" l="1"/>
  <c r="BU210" i="39" l="1"/>
  <c r="BU211" i="39"/>
  <c r="BU212" i="39"/>
  <c r="BU213" i="39"/>
  <c r="BU215" i="39"/>
  <c r="BU209" i="39"/>
  <c r="CK216" i="39"/>
  <c r="CI155" i="39"/>
  <c r="CI135" i="39"/>
  <c r="CI156" i="39" l="1"/>
  <c r="CI102" i="39"/>
  <c r="AD20" i="39"/>
  <c r="BS102" i="39" l="1"/>
  <c r="CI103" i="39"/>
  <c r="AD16" i="39"/>
  <c r="AD15" i="39"/>
  <c r="CI14" i="39"/>
  <c r="AD14" i="39" s="1"/>
  <c r="CI13" i="39" l="1"/>
  <c r="AD13" i="39" s="1"/>
  <c r="AD12" i="39"/>
  <c r="AD11" i="39"/>
  <c r="CI9" i="39"/>
  <c r="CI10" i="39"/>
  <c r="CI414" i="39"/>
  <c r="BS397" i="39"/>
  <c r="BS398" i="39"/>
  <c r="BS399" i="39"/>
  <c r="BS400" i="39"/>
  <c r="BS401" i="39"/>
  <c r="BS402" i="39"/>
  <c r="BS403" i="39"/>
  <c r="BS404" i="39"/>
  <c r="BS405" i="39"/>
  <c r="BS406" i="39"/>
  <c r="BS390" i="39"/>
  <c r="BS391" i="39"/>
  <c r="BS392" i="39"/>
  <c r="BS393" i="39"/>
  <c r="BS394" i="39"/>
  <c r="BS395" i="39"/>
  <c r="BS396" i="39"/>
  <c r="BS380" i="39"/>
  <c r="BS381" i="39"/>
  <c r="BS383" i="39"/>
  <c r="BS384" i="39"/>
  <c r="BS385" i="39"/>
  <c r="BS386" i="39"/>
  <c r="BS387" i="39"/>
  <c r="BS388" i="39"/>
  <c r="BS389" i="39"/>
  <c r="BS378" i="39"/>
  <c r="CI382" i="39"/>
  <c r="BS382" i="39" s="1"/>
  <c r="CI379" i="39"/>
  <c r="BS379" i="39" s="1"/>
  <c r="CI17" i="39" l="1"/>
  <c r="CI408" i="39"/>
  <c r="CI415" i="39" s="1"/>
  <c r="CC26" i="40"/>
  <c r="CC18" i="40" l="1"/>
  <c r="CC23" i="40" l="1"/>
  <c r="AT23" i="40" s="1"/>
  <c r="CV23" i="40"/>
  <c r="CC22" i="40"/>
  <c r="CV22" i="40"/>
  <c r="AT22" i="40" s="1"/>
  <c r="ET22" i="40" s="1"/>
  <c r="CV19" i="40" l="1"/>
  <c r="CC19" i="40"/>
  <c r="CV26" i="40" l="1"/>
  <c r="AT26" i="40"/>
  <c r="ET26" i="40" s="1"/>
  <c r="CV18" i="40"/>
  <c r="DN19" i="40"/>
  <c r="AD20" i="40"/>
  <c r="DN22" i="40"/>
  <c r="AD24" i="40"/>
  <c r="AD27" i="40"/>
  <c r="ET27" i="40" l="1"/>
  <c r="AT18" i="40"/>
  <c r="ET18" i="40" s="1"/>
  <c r="ET23" i="40"/>
  <c r="AT19" i="40"/>
  <c r="ET19" i="40" s="1"/>
  <c r="AD28" i="40"/>
  <c r="DN26" i="40"/>
  <c r="DN23" i="40"/>
  <c r="DN18" i="40"/>
  <c r="ED22" i="40"/>
  <c r="ED19" i="40"/>
  <c r="ED26" i="40"/>
  <c r="ED23" i="40"/>
  <c r="ED18" i="40"/>
  <c r="C34" i="21"/>
  <c r="ET20" i="40" l="1"/>
  <c r="ET24" i="40"/>
  <c r="ET28" i="40" s="1"/>
  <c r="D44" i="32" l="1"/>
  <c r="C37" i="21" l="1"/>
  <c r="C11" i="21" l="1"/>
  <c r="C7" i="21"/>
  <c r="B23" i="38"/>
  <c r="B10" i="38"/>
  <c r="D10" i="38"/>
  <c r="BV61" i="39" l="1"/>
  <c r="AV24" i="34"/>
  <c r="D51" i="32"/>
  <c r="D99" i="32" l="1"/>
  <c r="CL79" i="39" l="1"/>
  <c r="AV70" i="34"/>
  <c r="AV67" i="34"/>
  <c r="AV66" i="34"/>
  <c r="D43" i="32"/>
  <c r="AV65" i="34" l="1"/>
  <c r="AV63" i="34"/>
  <c r="AV64" i="34" l="1"/>
  <c r="D94" i="32"/>
  <c r="AV68" i="34" l="1"/>
  <c r="D89" i="32"/>
  <c r="CK219" i="39"/>
  <c r="CK220" i="39" s="1"/>
  <c r="BU218" i="39"/>
  <c r="CI229" i="39" l="1"/>
  <c r="BS229" i="39" s="1"/>
  <c r="I95" i="32" l="1"/>
  <c r="H95" i="32"/>
  <c r="H86" i="32" s="1"/>
  <c r="D86" i="32" l="1"/>
  <c r="H83" i="32"/>
  <c r="E50" i="32"/>
  <c r="E40" i="32" l="1"/>
  <c r="D50" i="32"/>
  <c r="G11" i="20"/>
  <c r="G17" i="20" s="1"/>
  <c r="G19" i="20" s="1"/>
  <c r="D54" i="32" l="1"/>
  <c r="D46" i="32"/>
  <c r="D28" i="32"/>
  <c r="C36" i="21" l="1"/>
  <c r="AO261" i="39" l="1"/>
  <c r="CK248" i="39"/>
  <c r="CK249" i="39" s="1"/>
  <c r="CD32" i="34"/>
  <c r="D105" i="32" l="1"/>
  <c r="D92" i="32"/>
  <c r="D48" i="32" l="1"/>
  <c r="D47" i="32"/>
  <c r="D45" i="32"/>
  <c r="D55" i="32"/>
  <c r="D54" i="19" s="1"/>
  <c r="D53" i="32"/>
  <c r="D52" i="32"/>
  <c r="D52" i="19" s="1"/>
  <c r="F49" i="19" l="1"/>
  <c r="D49" i="19"/>
  <c r="D96" i="32"/>
  <c r="I86" i="32"/>
  <c r="D51" i="19" l="1"/>
  <c r="E51" i="19"/>
  <c r="D38" i="32"/>
  <c r="I21" i="32" l="1"/>
  <c r="H21" i="32"/>
  <c r="D29" i="32"/>
  <c r="CD34" i="34" l="1"/>
  <c r="D32" i="32"/>
  <c r="BE257" i="39" l="1"/>
  <c r="CK259" i="39"/>
  <c r="CK263" i="39" s="1"/>
  <c r="D21" i="21" l="1"/>
  <c r="C16" i="21"/>
  <c r="C13" i="21" s="1"/>
  <c r="D53" i="21" l="1"/>
  <c r="E53" i="21" s="1"/>
  <c r="D52" i="21"/>
  <c r="E52" i="21" s="1"/>
  <c r="E49" i="21"/>
  <c r="D49" i="21"/>
  <c r="D44" i="21"/>
  <c r="E44" i="21" s="1"/>
  <c r="E22" i="21"/>
  <c r="E25" i="21" s="1"/>
  <c r="D22" i="21"/>
  <c r="D25" i="21" s="1"/>
  <c r="C22" i="21"/>
  <c r="C25" i="21" s="1"/>
  <c r="E21" i="21"/>
  <c r="C21" i="21"/>
  <c r="E36" i="21"/>
  <c r="E16" i="21"/>
  <c r="D16" i="21"/>
  <c r="E34" i="21"/>
  <c r="D34" i="21"/>
  <c r="C10" i="21"/>
  <c r="D9" i="21"/>
  <c r="E9" i="21" s="1"/>
  <c r="C12" i="21"/>
  <c r="E13" i="21" l="1"/>
  <c r="E10" i="21"/>
  <c r="D10" i="21"/>
  <c r="D13" i="21"/>
  <c r="AV96" i="34" l="1"/>
  <c r="CI21" i="39"/>
  <c r="G20" i="39"/>
  <c r="AD19" i="39"/>
  <c r="G19" i="39"/>
  <c r="CL76" i="39"/>
  <c r="CI22" i="39" l="1"/>
  <c r="CI469" i="39"/>
  <c r="CI451" i="39"/>
  <c r="BE258" i="39"/>
  <c r="CI230" i="39"/>
  <c r="CI150" i="39"/>
  <c r="BV80" i="39"/>
  <c r="CL86" i="39"/>
  <c r="CL67" i="39"/>
  <c r="CI458" i="39" l="1"/>
  <c r="CL87" i="39"/>
  <c r="F27" i="19"/>
  <c r="E14" i="19" l="1"/>
  <c r="H66" i="32"/>
  <c r="D70" i="32"/>
  <c r="D41" i="19"/>
  <c r="H39" i="32" l="1"/>
  <c r="D27" i="37"/>
  <c r="D9" i="37" s="1"/>
  <c r="D23" i="38"/>
  <c r="D26" i="38" s="1"/>
  <c r="D12" i="38"/>
  <c r="D39" i="38"/>
  <c r="P98" i="38"/>
  <c r="P102" i="38"/>
  <c r="P100" i="38"/>
  <c r="Q97" i="38" l="1"/>
  <c r="P97" i="38"/>
  <c r="P99" i="38"/>
  <c r="P101" i="38" l="1"/>
  <c r="AV72" i="34" l="1"/>
  <c r="AV71" i="34"/>
  <c r="AV26" i="34" l="1"/>
  <c r="CD14" i="34"/>
  <c r="E12" i="19" l="1"/>
  <c r="F83" i="32" l="1"/>
  <c r="F39" i="32" s="1"/>
  <c r="F11" i="32" s="1"/>
  <c r="E21" i="32"/>
  <c r="D24" i="32"/>
  <c r="D25" i="32"/>
  <c r="D26" i="32"/>
  <c r="D27" i="32"/>
  <c r="D23" i="32"/>
  <c r="D30" i="19" l="1"/>
  <c r="D28" i="19" s="1"/>
  <c r="D27" i="19" s="1"/>
  <c r="F12" i="19"/>
  <c r="I11" i="20" l="1"/>
  <c r="H11" i="20"/>
  <c r="E66" i="32"/>
  <c r="D66" i="32" s="1"/>
  <c r="D13" i="32"/>
  <c r="D11" i="19" s="1"/>
  <c r="E11" i="19" s="1"/>
  <c r="D102" i="32"/>
  <c r="D109" i="19" s="1"/>
  <c r="E109" i="19" s="1"/>
  <c r="F109" i="19" s="1"/>
  <c r="D69" i="32"/>
  <c r="D73" i="19" s="1"/>
  <c r="E73" i="19" s="1"/>
  <c r="F73" i="19" s="1"/>
  <c r="E61" i="32"/>
  <c r="D61" i="32" s="1"/>
  <c r="F11" i="19" l="1"/>
  <c r="E8" i="19"/>
  <c r="D41" i="32"/>
  <c r="D46" i="19" l="1"/>
  <c r="E107" i="19"/>
  <c r="F107" i="19" s="1"/>
  <c r="E108" i="19"/>
  <c r="F108" i="19" s="1"/>
  <c r="E106" i="19"/>
  <c r="F106" i="19" s="1"/>
  <c r="E104" i="19"/>
  <c r="F104" i="19" s="1"/>
  <c r="D6" i="21" l="1"/>
  <c r="D7" i="21" s="1"/>
  <c r="E6" i="21"/>
  <c r="E7" i="21" s="1"/>
  <c r="D37" i="21"/>
  <c r="D83" i="32"/>
  <c r="I35" i="20"/>
  <c r="I34" i="20" s="1"/>
  <c r="H35" i="20"/>
  <c r="H34" i="20" s="1"/>
  <c r="G34" i="20"/>
  <c r="D101" i="32"/>
  <c r="D103" i="19" s="1"/>
  <c r="D103" i="32"/>
  <c r="D11" i="21" l="1"/>
  <c r="D12" i="21" s="1"/>
  <c r="E37" i="21"/>
  <c r="E11" i="21"/>
  <c r="E12" i="21" s="1"/>
  <c r="D110" i="19"/>
  <c r="H14" i="32"/>
  <c r="E110" i="19" l="1"/>
  <c r="F110" i="19" s="1"/>
  <c r="H11" i="32"/>
  <c r="D17" i="32"/>
  <c r="D19" i="19" s="1"/>
  <c r="H117" i="32" l="1"/>
  <c r="D11" i="32"/>
  <c r="D23" i="19"/>
  <c r="D104" i="32" l="1"/>
  <c r="D113" i="19" s="1"/>
  <c r="D90" i="32"/>
  <c r="D92" i="19" s="1"/>
  <c r="D91" i="32"/>
  <c r="D93" i="19" s="1"/>
  <c r="D95" i="19"/>
  <c r="D99" i="19"/>
  <c r="D97" i="32"/>
  <c r="D102" i="19" s="1"/>
  <c r="D88" i="32"/>
  <c r="D90" i="19" s="1"/>
  <c r="D68" i="32"/>
  <c r="D71" i="19" s="1"/>
  <c r="D70" i="19" s="1"/>
  <c r="E60" i="32"/>
  <c r="D64" i="19"/>
  <c r="D15" i="32"/>
  <c r="D15" i="19" s="1"/>
  <c r="D8" i="19" l="1"/>
  <c r="D60" i="32"/>
  <c r="E39" i="32"/>
  <c r="D89" i="19"/>
  <c r="D85" i="19" s="1"/>
  <c r="E92" i="19"/>
  <c r="E89" i="19" s="1"/>
  <c r="E85" i="19" s="1"/>
  <c r="D40" i="32"/>
  <c r="C49" i="21"/>
  <c r="D14" i="32"/>
  <c r="F93" i="19"/>
  <c r="F92" i="19"/>
  <c r="D62" i="19"/>
  <c r="D61" i="19" s="1"/>
  <c r="D44" i="19"/>
  <c r="E71" i="19"/>
  <c r="E70" i="19" s="1"/>
  <c r="D43" i="19" l="1"/>
  <c r="F90" i="19"/>
  <c r="F71" i="19"/>
  <c r="F70" i="19" s="1"/>
  <c r="F64" i="19"/>
  <c r="F62" i="19" s="1"/>
  <c r="F61" i="19" s="1"/>
  <c r="E61" i="19"/>
  <c r="F51" i="19"/>
  <c r="E44" i="19"/>
  <c r="E43" i="19" s="1"/>
  <c r="E6" i="19" s="1"/>
  <c r="E7" i="19" s="1"/>
  <c r="F113" i="19"/>
  <c r="F14" i="19" l="1"/>
  <c r="F8" i="19"/>
  <c r="D8" i="32"/>
  <c r="D6" i="19" s="1"/>
  <c r="D7" i="19" s="1"/>
  <c r="D39" i="32"/>
  <c r="E117" i="32"/>
  <c r="F89" i="19"/>
  <c r="F85" i="19" s="1"/>
  <c r="F44" i="19"/>
  <c r="H6" i="20"/>
  <c r="G6" i="20"/>
  <c r="G16" i="20" s="1"/>
  <c r="G40" i="20" l="1"/>
  <c r="G43" i="20" s="1"/>
  <c r="H16" i="20"/>
  <c r="H17" i="20" s="1"/>
  <c r="H19" i="20" s="1"/>
  <c r="H44" i="20"/>
  <c r="H40" i="20"/>
  <c r="I6" i="20"/>
  <c r="F43" i="19"/>
  <c r="F7" i="19" s="1"/>
  <c r="I16" i="20" l="1"/>
  <c r="I17" i="20" s="1"/>
  <c r="I19" i="20" s="1"/>
  <c r="I45" i="20"/>
  <c r="I40" i="20"/>
  <c r="BE243" i="39"/>
</calcChain>
</file>

<file path=xl/comments1.xml><?xml version="1.0" encoding="utf-8"?>
<comments xmlns="http://schemas.openxmlformats.org/spreadsheetml/2006/main">
  <authors>
    <author>Кузнецова Е.К.</author>
  </authors>
  <commentList>
    <comment ref="D5" authorId="0" shapeId="0">
      <text>
        <r>
          <rPr>
            <b/>
            <sz val="9"/>
            <color indexed="81"/>
            <rFont val="Tahoma"/>
            <family val="2"/>
            <charset val="204"/>
          </rPr>
          <t>Кузнецова Е.К.:</t>
        </r>
        <r>
          <rPr>
            <sz val="9"/>
            <color indexed="81"/>
            <rFont val="Tahoma"/>
            <family val="2"/>
            <charset val="204"/>
          </rPr>
          <t xml:space="preserve">
2+4+5
</t>
        </r>
      </text>
    </comment>
  </commentList>
</comments>
</file>

<file path=xl/comments2.xml><?xml version="1.0" encoding="utf-8"?>
<comments xmlns="http://schemas.openxmlformats.org/spreadsheetml/2006/main">
  <authors>
    <author>Комратова М.М.</author>
    <author>Кузнецова Е.К.</author>
  </authors>
  <commentList>
    <comment ref="E16" authorId="0" shapeId="0">
      <text>
        <r>
          <rPr>
            <b/>
            <sz val="9"/>
            <color indexed="81"/>
            <rFont val="Tahoma"/>
            <family val="2"/>
            <charset val="204"/>
          </rPr>
          <t>Комратова М.М.:</t>
        </r>
        <r>
          <rPr>
            <sz val="9"/>
            <color indexed="81"/>
            <rFont val="Tahoma"/>
            <family val="2"/>
            <charset val="204"/>
          </rPr>
          <t xml:space="preserve">
гор питание</t>
        </r>
      </text>
    </comment>
    <comment ref="A48" authorId="0" shapeId="0">
      <text>
        <r>
          <rPr>
            <b/>
            <sz val="9"/>
            <color indexed="81"/>
            <rFont val="Tahoma"/>
            <family val="2"/>
            <charset val="204"/>
          </rPr>
          <t>Комратова М.М.:</t>
        </r>
        <r>
          <rPr>
            <sz val="9"/>
            <color indexed="81"/>
            <rFont val="Tahoma"/>
            <family val="2"/>
            <charset val="204"/>
          </rPr>
          <t xml:space="preserve">
ежкв</t>
        </r>
      </text>
    </comment>
    <comment ref="F89" authorId="0" shapeId="0">
      <text>
        <r>
          <rPr>
            <b/>
            <sz val="9"/>
            <color indexed="81"/>
            <rFont val="Tahoma"/>
            <family val="2"/>
            <charset val="204"/>
          </rPr>
          <t>Комратова М.М.:</t>
        </r>
        <r>
          <rPr>
            <sz val="9"/>
            <color indexed="81"/>
            <rFont val="Tahoma"/>
            <family val="2"/>
            <charset val="204"/>
          </rPr>
          <t xml:space="preserve">
РЦДО</t>
        </r>
      </text>
    </comment>
    <comment ref="F93" authorId="0" shapeId="0">
      <text>
        <r>
          <rPr>
            <b/>
            <sz val="9"/>
            <color indexed="81"/>
            <rFont val="Tahoma"/>
            <family val="2"/>
            <charset val="204"/>
          </rPr>
          <t>Комратова М.М.:</t>
        </r>
        <r>
          <rPr>
            <sz val="9"/>
            <color indexed="81"/>
            <rFont val="Tahoma"/>
            <family val="2"/>
            <charset val="204"/>
          </rPr>
          <t xml:space="preserve">
комплексная безопасность (замена окон)</t>
        </r>
      </text>
    </comment>
    <comment ref="D99" authorId="1" shapeId="0">
      <text>
        <r>
          <rPr>
            <b/>
            <sz val="9"/>
            <color indexed="81"/>
            <rFont val="Tahoma"/>
            <family val="2"/>
            <charset val="204"/>
          </rPr>
          <t>Кузнецова Е.К.:</t>
        </r>
        <r>
          <rPr>
            <sz val="9"/>
            <color indexed="81"/>
            <rFont val="Tahoma"/>
            <family val="2"/>
            <charset val="204"/>
          </rPr>
          <t xml:space="preserve">
340, 244/342 R</t>
        </r>
      </text>
    </comment>
    <comment ref="D100" authorId="1" shapeId="0">
      <text>
        <r>
          <rPr>
            <b/>
            <sz val="9"/>
            <color indexed="81"/>
            <rFont val="Tahoma"/>
            <family val="2"/>
            <charset val="204"/>
          </rPr>
          <t>Кузнецова Е.К.:</t>
        </r>
        <r>
          <rPr>
            <sz val="9"/>
            <color indexed="81"/>
            <rFont val="Tahoma"/>
            <family val="2"/>
            <charset val="204"/>
          </rPr>
          <t xml:space="preserve">
питание</t>
        </r>
      </text>
    </comment>
    <comment ref="D102" authorId="1" shapeId="0">
      <text>
        <r>
          <rPr>
            <b/>
            <sz val="9"/>
            <color indexed="81"/>
            <rFont val="Tahoma"/>
            <family val="2"/>
            <charset val="204"/>
          </rPr>
          <t>Кузнецова Е.К.:</t>
        </r>
        <r>
          <rPr>
            <sz val="9"/>
            <color indexed="81"/>
            <rFont val="Tahoma"/>
            <family val="2"/>
            <charset val="204"/>
          </rPr>
          <t xml:space="preserve">
227</t>
        </r>
      </text>
    </comment>
    <comment ref="D103" authorId="1" shapeId="0">
      <text>
        <r>
          <rPr>
            <b/>
            <sz val="9"/>
            <color indexed="81"/>
            <rFont val="Tahoma"/>
            <family val="2"/>
            <charset val="204"/>
          </rPr>
          <t>Кузнецова Е.К.:</t>
        </r>
        <r>
          <rPr>
            <sz val="9"/>
            <color indexed="81"/>
            <rFont val="Tahoma"/>
            <family val="2"/>
            <charset val="204"/>
          </rPr>
          <t xml:space="preserve">
228</t>
        </r>
      </text>
    </comment>
    <comment ref="D104" authorId="1" shapeId="0">
      <text>
        <r>
          <rPr>
            <b/>
            <sz val="9"/>
            <color indexed="81"/>
            <rFont val="Tahoma"/>
            <family val="2"/>
            <charset val="204"/>
          </rPr>
          <t>Кузнецова Е.К.:</t>
        </r>
        <r>
          <rPr>
            <sz val="9"/>
            <color indexed="81"/>
            <rFont val="Tahoma"/>
            <family val="2"/>
            <charset val="204"/>
          </rPr>
          <t xml:space="preserve">
247/223</t>
        </r>
      </text>
    </comment>
  </commentList>
</comments>
</file>

<file path=xl/comments3.xml><?xml version="1.0" encoding="utf-8"?>
<comments xmlns="http://schemas.openxmlformats.org/spreadsheetml/2006/main">
  <authors>
    <author>Кузнецова Е.К.</author>
  </authors>
  <commentList>
    <comment ref="G6" authorId="0" shapeId="0">
      <text>
        <r>
          <rPr>
            <b/>
            <sz val="9"/>
            <color indexed="81"/>
            <rFont val="Tahoma"/>
            <family val="2"/>
            <charset val="204"/>
          </rPr>
          <t>Кузнецова Е.К.:</t>
        </r>
        <r>
          <rPr>
            <sz val="9"/>
            <color indexed="81"/>
            <rFont val="Tahoma"/>
            <family val="2"/>
            <charset val="204"/>
          </rPr>
          <t xml:space="preserve">
РАЗДЕЛ 1 СОЙТИСЬ 2600 СТОКА</t>
        </r>
      </text>
    </comment>
  </commentList>
</comments>
</file>

<file path=xl/comments4.xml><?xml version="1.0" encoding="utf-8"?>
<comments xmlns="http://schemas.openxmlformats.org/spreadsheetml/2006/main">
  <authors>
    <author>Комратова М.М.</author>
  </authors>
  <commentList>
    <comment ref="BK25" authorId="0" shapeId="0">
      <text>
        <r>
          <rPr>
            <b/>
            <sz val="9"/>
            <color indexed="81"/>
            <rFont val="Tahoma"/>
            <family val="2"/>
            <charset val="204"/>
          </rPr>
          <t>Комратова М.М.:</t>
        </r>
        <r>
          <rPr>
            <sz val="9"/>
            <color indexed="81"/>
            <rFont val="Tahoma"/>
            <family val="2"/>
            <charset val="204"/>
          </rPr>
          <t xml:space="preserve">
средний</t>
        </r>
      </text>
    </comment>
    <comment ref="BK90" authorId="0" shapeId="0">
      <text>
        <r>
          <rPr>
            <b/>
            <sz val="9"/>
            <color indexed="81"/>
            <rFont val="Tahoma"/>
            <family val="2"/>
            <charset val="204"/>
          </rPr>
          <t>Комратова М.М.:</t>
        </r>
        <r>
          <rPr>
            <sz val="9"/>
            <color indexed="81"/>
            <rFont val="Tahoma"/>
            <family val="2"/>
            <charset val="204"/>
          </rPr>
          <t xml:space="preserve">
средний</t>
        </r>
      </text>
    </comment>
  </commentList>
</comments>
</file>

<file path=xl/comments5.xml><?xml version="1.0" encoding="utf-8"?>
<comments xmlns="http://schemas.openxmlformats.org/spreadsheetml/2006/main">
  <authors>
    <author>Кузнецова Е.К.</author>
  </authors>
  <commentList>
    <comment ref="D10" authorId="0" shapeId="0">
      <text>
        <r>
          <rPr>
            <b/>
            <sz val="9"/>
            <color indexed="81"/>
            <rFont val="Tahoma"/>
            <family val="2"/>
            <charset val="204"/>
          </rPr>
          <t>Кузнецова Е.К.:</t>
        </r>
        <r>
          <rPr>
            <sz val="9"/>
            <color indexed="81"/>
            <rFont val="Tahoma"/>
            <family val="2"/>
            <charset val="204"/>
          </rPr>
          <t xml:space="preserve">
2535791,09/19/12=РАЗМЕР ВЫПЛАТЫ СТАВЛЮ В 2 СТОЛБЕЦ
</t>
        </r>
      </text>
    </comment>
  </commentList>
</comments>
</file>

<file path=xl/comments6.xml><?xml version="1.0" encoding="utf-8"?>
<comments xmlns="http://schemas.openxmlformats.org/spreadsheetml/2006/main">
  <authors>
    <author>Кузнецова Е.К.</author>
  </authors>
  <commentList>
    <comment ref="H270" authorId="0" shapeId="0">
      <text>
        <r>
          <rPr>
            <b/>
            <sz val="9"/>
            <color indexed="81"/>
            <rFont val="Tahoma"/>
            <family val="2"/>
            <charset val="204"/>
          </rPr>
          <t>Кузнецова Е.К.:</t>
        </r>
        <r>
          <rPr>
            <sz val="9"/>
            <color indexed="81"/>
            <rFont val="Tahoma"/>
            <family val="2"/>
            <charset val="204"/>
          </rPr>
          <t xml:space="preserve">
издательство -просвещение
</t>
        </r>
      </text>
    </comment>
    <comment ref="CI295" authorId="0" shapeId="0">
      <text>
        <r>
          <rPr>
            <b/>
            <sz val="9"/>
            <color indexed="81"/>
            <rFont val="Tahoma"/>
            <family val="2"/>
            <charset val="204"/>
          </rPr>
          <t>Кузнецова Е.К.:</t>
        </r>
        <r>
          <rPr>
            <sz val="9"/>
            <color indexed="81"/>
            <rFont val="Tahoma"/>
            <family val="2"/>
            <charset val="204"/>
          </rPr>
          <t xml:space="preserve">
228
</t>
        </r>
      </text>
    </comment>
    <comment ref="CI296" authorId="0" shapeId="0">
      <text>
        <r>
          <rPr>
            <b/>
            <sz val="9"/>
            <color indexed="81"/>
            <rFont val="Tahoma"/>
            <family val="2"/>
            <charset val="204"/>
          </rPr>
          <t>Кузнецова Е.К.:</t>
        </r>
        <r>
          <rPr>
            <sz val="9"/>
            <color indexed="81"/>
            <rFont val="Tahoma"/>
            <family val="2"/>
            <charset val="204"/>
          </rPr>
          <t xml:space="preserve">
228
</t>
        </r>
      </text>
    </comment>
    <comment ref="CI297" authorId="0" shapeId="0">
      <text>
        <r>
          <rPr>
            <b/>
            <sz val="9"/>
            <color indexed="81"/>
            <rFont val="Tahoma"/>
            <family val="2"/>
            <charset val="204"/>
          </rPr>
          <t>Кузнецова Е.К.:</t>
        </r>
        <r>
          <rPr>
            <sz val="9"/>
            <color indexed="81"/>
            <rFont val="Tahoma"/>
            <family val="2"/>
            <charset val="204"/>
          </rPr>
          <t xml:space="preserve">
228
</t>
        </r>
      </text>
    </comment>
  </commentList>
</comments>
</file>

<file path=xl/comments7.xml><?xml version="1.0" encoding="utf-8"?>
<comments xmlns="http://schemas.openxmlformats.org/spreadsheetml/2006/main">
  <authors>
    <author>Кузнецова Е.К.</author>
  </authors>
  <commentList>
    <comment ref="CD32" authorId="0" shapeId="0">
      <text>
        <r>
          <rPr>
            <b/>
            <sz val="9"/>
            <color indexed="81"/>
            <rFont val="Tahoma"/>
            <family val="2"/>
            <charset val="204"/>
          </rPr>
          <t>Кузнецова Е.К.:</t>
        </r>
        <r>
          <rPr>
            <sz val="9"/>
            <color indexed="81"/>
            <rFont val="Tahoma"/>
            <family val="2"/>
            <charset val="204"/>
          </rPr>
          <t xml:space="preserve">
все кроме 7 994,96</t>
        </r>
      </text>
    </comment>
  </commentList>
</comments>
</file>

<file path=xl/comments8.xml><?xml version="1.0" encoding="utf-8"?>
<comments xmlns="http://schemas.openxmlformats.org/spreadsheetml/2006/main">
  <authors>
    <author>Кузнецова Е.К.</author>
  </authors>
  <commentList>
    <comment ref="D10" authorId="0" shapeId="0">
      <text>
        <r>
          <rPr>
            <b/>
            <sz val="9"/>
            <color indexed="81"/>
            <rFont val="Tahoma"/>
            <family val="2"/>
            <charset val="204"/>
          </rPr>
          <t>Кузнецова Е.К.:</t>
        </r>
        <r>
          <rPr>
            <sz val="9"/>
            <color indexed="81"/>
            <rFont val="Tahoma"/>
            <family val="2"/>
            <charset val="204"/>
          </rPr>
          <t xml:space="preserve">
2535791,09/19/12=РАЗМЕР ВЫПЛАТЫ СТАВЛЮ В 2 СТОЛБЕЦ
</t>
        </r>
      </text>
    </comment>
  </commentList>
</comments>
</file>

<file path=xl/comments9.xml><?xml version="1.0" encoding="utf-8"?>
<comments xmlns="http://schemas.openxmlformats.org/spreadsheetml/2006/main">
  <authors>
    <author>Кузнецова Е.К.</author>
  </authors>
  <commentList>
    <comment ref="CI22" authorId="0" shapeId="0">
      <text>
        <r>
          <rPr>
            <b/>
            <sz val="9"/>
            <color indexed="81"/>
            <rFont val="Tahoma"/>
            <family val="2"/>
            <charset val="204"/>
          </rPr>
          <t>Кузнецова Е.К.:</t>
        </r>
        <r>
          <rPr>
            <sz val="9"/>
            <color indexed="81"/>
            <rFont val="Tahoma"/>
            <family val="2"/>
            <charset val="204"/>
          </rPr>
          <t xml:space="preserve">
должна совпасть с раз 1 112</t>
        </r>
      </text>
    </comment>
    <comment ref="BC100" authorId="0" shapeId="0">
      <text>
        <r>
          <rPr>
            <b/>
            <sz val="9"/>
            <color indexed="81"/>
            <rFont val="Tahoma"/>
            <family val="2"/>
            <charset val="204"/>
          </rPr>
          <t>Кузнецова Е.К.:</t>
        </r>
        <r>
          <rPr>
            <sz val="9"/>
            <color indexed="81"/>
            <rFont val="Tahoma"/>
            <family val="2"/>
            <charset val="204"/>
          </rPr>
          <t xml:space="preserve">
1 чел
</t>
        </r>
      </text>
    </comment>
    <comment ref="BC101" authorId="0" shapeId="0">
      <text>
        <r>
          <rPr>
            <b/>
            <sz val="9"/>
            <color indexed="81"/>
            <rFont val="Tahoma"/>
            <family val="2"/>
            <charset val="204"/>
          </rPr>
          <t>Кузнецова Е.К.:</t>
        </r>
        <r>
          <rPr>
            <sz val="9"/>
            <color indexed="81"/>
            <rFont val="Tahoma"/>
            <family val="2"/>
            <charset val="204"/>
          </rPr>
          <t xml:space="preserve">
3 чел</t>
        </r>
      </text>
    </comment>
    <comment ref="H434" authorId="0" shapeId="0">
      <text>
        <r>
          <rPr>
            <b/>
            <sz val="9"/>
            <color indexed="81"/>
            <rFont val="Tahoma"/>
            <family val="2"/>
            <charset val="204"/>
          </rPr>
          <t>Кузнецова Е.К.:</t>
        </r>
        <r>
          <rPr>
            <sz val="9"/>
            <color indexed="81"/>
            <rFont val="Tahoma"/>
            <family val="2"/>
            <charset val="204"/>
          </rPr>
          <t xml:space="preserve">
издательство -просвещение
</t>
        </r>
      </text>
    </comment>
    <comment ref="H436" authorId="0" shapeId="0">
      <text>
        <r>
          <rPr>
            <b/>
            <sz val="9"/>
            <color indexed="81"/>
            <rFont val="Tahoma"/>
            <family val="2"/>
            <charset val="204"/>
          </rPr>
          <t>Кузнецова Е.К.:</t>
        </r>
        <r>
          <rPr>
            <sz val="9"/>
            <color indexed="81"/>
            <rFont val="Tahoma"/>
            <family val="2"/>
            <charset val="204"/>
          </rPr>
          <t xml:space="preserve">
центр гигиены
</t>
        </r>
      </text>
    </comment>
    <comment ref="CI481" authorId="0" shapeId="0">
      <text>
        <r>
          <rPr>
            <b/>
            <sz val="9"/>
            <color indexed="81"/>
            <rFont val="Tahoma"/>
            <family val="2"/>
            <charset val="204"/>
          </rPr>
          <t>Кузнецова Е.К.:</t>
        </r>
        <r>
          <rPr>
            <sz val="9"/>
            <color indexed="81"/>
            <rFont val="Tahoma"/>
            <family val="2"/>
            <charset val="204"/>
          </rPr>
          <t xml:space="preserve">
228
</t>
        </r>
      </text>
    </comment>
    <comment ref="CI482" authorId="0" shapeId="0">
      <text>
        <r>
          <rPr>
            <b/>
            <sz val="9"/>
            <color indexed="81"/>
            <rFont val="Tahoma"/>
            <family val="2"/>
            <charset val="204"/>
          </rPr>
          <t>Кузнецова Е.К.:</t>
        </r>
        <r>
          <rPr>
            <sz val="9"/>
            <color indexed="81"/>
            <rFont val="Tahoma"/>
            <family val="2"/>
            <charset val="204"/>
          </rPr>
          <t xml:space="preserve">
228
</t>
        </r>
      </text>
    </comment>
    <comment ref="CI483" authorId="0" shapeId="0">
      <text>
        <r>
          <rPr>
            <b/>
            <sz val="9"/>
            <color indexed="81"/>
            <rFont val="Tahoma"/>
            <family val="2"/>
            <charset val="204"/>
          </rPr>
          <t>Кузнецова Е.К.:</t>
        </r>
        <r>
          <rPr>
            <sz val="9"/>
            <color indexed="81"/>
            <rFont val="Tahoma"/>
            <family val="2"/>
            <charset val="204"/>
          </rPr>
          <t xml:space="preserve">
228
</t>
        </r>
      </text>
    </comment>
  </commentList>
</comments>
</file>

<file path=xl/sharedStrings.xml><?xml version="1.0" encoding="utf-8"?>
<sst xmlns="http://schemas.openxmlformats.org/spreadsheetml/2006/main" count="2868" uniqueCount="849">
  <si>
    <t>Наименование показателя</t>
  </si>
  <si>
    <t>Код строки</t>
  </si>
  <si>
    <t>всего</t>
  </si>
  <si>
    <t>в том числе:</t>
  </si>
  <si>
    <t>х</t>
  </si>
  <si>
    <t>из них:</t>
  </si>
  <si>
    <t>Год начала закупки</t>
  </si>
  <si>
    <t>УТВЕРЖДАЮ</t>
  </si>
  <si>
    <t>(подпись)</t>
  </si>
  <si>
    <t>Дата</t>
  </si>
  <si>
    <t>(расшифровка подписи)</t>
  </si>
  <si>
    <t>КОДЫ</t>
  </si>
  <si>
    <t>(наименование должности лица, утверждающего документ)</t>
  </si>
  <si>
    <t>"</t>
  </si>
  <si>
    <t xml:space="preserve"> г.</t>
  </si>
  <si>
    <t>383</t>
  </si>
  <si>
    <t>чел.</t>
  </si>
  <si>
    <t>тыс. руб.</t>
  </si>
  <si>
    <t>руб.</t>
  </si>
  <si>
    <t>%</t>
  </si>
  <si>
    <t>1.1.2. Фонд оплаты труда прочих работников учреждения (подразделения)</t>
  </si>
  <si>
    <t>в том числе по категориям работников:</t>
  </si>
  <si>
    <t>1.3. Среднесписочная численность работников учреждения (подразделения)</t>
  </si>
  <si>
    <t>1.3.2. Среднесписочная численность прочих работников учреждения (подразделения)</t>
  </si>
  <si>
    <t>1.8. Отношение средней заработной платы руководителей учреждения (подразделения) и их заместителей к средней заработной плате работников учреждения (подразделения)</t>
  </si>
  <si>
    <t>1. Сведения об уровне оплаты труда работников учреждения (подразделения)</t>
  </si>
  <si>
    <t>2. Сведения об использовании имущества учреждения (подразделения)</t>
  </si>
  <si>
    <t>2.1.1. Площадь недвижимого имущества в безвозмездном пользовании, всего</t>
  </si>
  <si>
    <t>2.1.3. Площадь недвижимого имущества, переданная в аренду</t>
  </si>
  <si>
    <t>2.2. Затраты на содержание имущества учреждения (подразделения)</t>
  </si>
  <si>
    <t>2.2.1. Затраты на содержание имущества учреждения (подразделения), не используемого для выполнения государственного задания</t>
  </si>
  <si>
    <t>ед.</t>
  </si>
  <si>
    <t>2.5. Коэффициенты ремонта зданий, характеризующие величину фактических расходов на капитальный ремонт зданий, приходящуюся на один рубль балансовой стоимости основных средств (в том числе за счет бюджетных средств)</t>
  </si>
  <si>
    <t>1.6. Средняя заработная плата, необходимая для реализации указов Президента РФ, предусматривающих повышение оплаты труда отдельных категорий работников бюджетной сферы</t>
  </si>
  <si>
    <t>из них: выплаты стимулирующего характера</t>
  </si>
  <si>
    <t>Наименование мероприятия</t>
  </si>
  <si>
    <t>Сроки проведения</t>
  </si>
  <si>
    <t>Итого:</t>
  </si>
  <si>
    <t>Ожидаемый результат реализации</t>
  </si>
  <si>
    <t>2. Повышение эффективности управления государственной собственностью</t>
  </si>
  <si>
    <t>3. Повышение качества предоставления государственных услуг</t>
  </si>
  <si>
    <t>1. Повышение эффективности управления и кадрового потенциала учреждения (подразделения)</t>
  </si>
  <si>
    <t>4. Направления оптимизации расходов учреждения (подразделения)</t>
  </si>
  <si>
    <t>за счет бюджетных средств</t>
  </si>
  <si>
    <t xml:space="preserve"> в том числе:</t>
  </si>
  <si>
    <t>государственные услуги</t>
  </si>
  <si>
    <t>Код видов расходов</t>
  </si>
  <si>
    <t xml:space="preserve">Источник финансового обеспечения </t>
  </si>
  <si>
    <t>№ 
п/п</t>
  </si>
  <si>
    <t>Установленная численность, единиц</t>
  </si>
  <si>
    <t>Среднемесячный размер оплаты труда на одного работника, руб.</t>
  </si>
  <si>
    <t>Надбавка за стаж работы в районах Крайнего Севера, %</t>
  </si>
  <si>
    <t>по должностному окладу</t>
  </si>
  <si>
    <t>по выплатам компенсационного характера</t>
  </si>
  <si>
    <t>по выплатам стимулирующего характера</t>
  </si>
  <si>
    <t xml:space="preserve">Итого: </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</si>
  <si>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</si>
  <si>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</si>
  <si>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</si>
  <si>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</si>
  <si>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</si>
  <si>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Количество выплат в год на одного работника</t>
  </si>
  <si>
    <t>Размер 
выплаты 
(пособия) 
в месяц, руб.</t>
  </si>
  <si>
    <t>Наименование государственного внебюджетного фонда</t>
  </si>
  <si>
    <t>Размер базы 
для начисления страховых взносов, руб.</t>
  </si>
  <si>
    <t>Сумма 
взноса, 
руб.</t>
  </si>
  <si>
    <t>1</t>
  </si>
  <si>
    <t>1.1</t>
  </si>
  <si>
    <t>1.2</t>
  </si>
  <si>
    <t>1.3</t>
  </si>
  <si>
    <t>2</t>
  </si>
  <si>
    <t>3</t>
  </si>
  <si>
    <t>Размер одной выплаты, руб.</t>
  </si>
  <si>
    <t>Количество 
выплат в год</t>
  </si>
  <si>
    <t>Общая сумма выплат, руб. 
(гр. 3 x гр. 4)</t>
  </si>
  <si>
    <t>Наименование расходов</t>
  </si>
  <si>
    <t>Налоговая база, руб.</t>
  </si>
  <si>
    <t>Ставка налога, 
%</t>
  </si>
  <si>
    <t>Сумма исчисленного 
налога, подлежащего 
уплате, руб. 
(гр. 3 x гр. 4 / 100)</t>
  </si>
  <si>
    <t>Количество номеров</t>
  </si>
  <si>
    <t>Количество платежей в год</t>
  </si>
  <si>
    <t>Стоимость за единицу, руб.</t>
  </si>
  <si>
    <t>Количество 
услуг 
перевозки</t>
  </si>
  <si>
    <t>Цена услуги перевозки, 
руб.</t>
  </si>
  <si>
    <t>Сумма, руб. 
(гр. 3 x гр. 4)</t>
  </si>
  <si>
    <t>Размер потребления ресурсов</t>
  </si>
  <si>
    <t>Тариф 
(с учетом НДС), руб.</t>
  </si>
  <si>
    <t>Индексация, 
%</t>
  </si>
  <si>
    <t>Количество</t>
  </si>
  <si>
    <t>Ставка 
арендной 
платы</t>
  </si>
  <si>
    <t>Стоимость 
с учетом НДС, 
руб.</t>
  </si>
  <si>
    <t>Количество 
работ 
(услуг)</t>
  </si>
  <si>
    <t>Количество договоров</t>
  </si>
  <si>
    <t>Средняя стоимость, руб.</t>
  </si>
  <si>
    <t>Сумма, руб. 
(гр. 2 x гр. 3)</t>
  </si>
  <si>
    <t>Сумма, руб. 
(гр. 4 x гр. 3 x 
гр. 5)</t>
  </si>
  <si>
    <t>Стоимость 
услуг (работ), руб.</t>
  </si>
  <si>
    <t>Районный коэффициент</t>
  </si>
  <si>
    <t xml:space="preserve">Фонд оплаты труда в год, руб. </t>
  </si>
  <si>
    <t xml:space="preserve">по Сводному реестру
</t>
  </si>
  <si>
    <t xml:space="preserve">глава по БК
</t>
  </si>
  <si>
    <t xml:space="preserve">ИНН
</t>
  </si>
  <si>
    <t xml:space="preserve">КПП
</t>
  </si>
  <si>
    <t xml:space="preserve">по ОКЕИ
</t>
  </si>
  <si>
    <t>Единица измерения: рубли</t>
  </si>
  <si>
    <t>____________________________________________________________________________________________</t>
  </si>
  <si>
    <t>Раздел 1. Поступления и выплаты</t>
  </si>
  <si>
    <t>на 20__ г. (1-й год планового периода)</t>
  </si>
  <si>
    <t>на 20__ г. (2-й год планового периода)</t>
  </si>
  <si>
    <t>за пределами планового периода</t>
  </si>
  <si>
    <t>x</t>
  </si>
  <si>
    <t>Доходы, всего:</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</si>
  <si>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</si>
  <si>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</si>
  <si>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</si>
  <si>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</si>
  <si>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</si>
  <si>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</si>
  <si>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</si>
  <si>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</si>
  <si>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</si>
  <si>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</si>
  <si>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</si>
  <si>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</si>
  <si>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</si>
  <si>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</si>
  <si>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</si>
  <si>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</si>
  <si>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</si>
  <si>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</si>
  <si>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</si>
  <si>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</si>
  <si>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</si>
  <si>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</si>
  <si>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</si>
  <si>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</si>
  <si>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</si>
  <si>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</si>
  <si>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</si>
  <si>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</si>
  <si>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налог на имущество организаций и земельный налог</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</si>
  <si>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</si>
  <si>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</si>
  <si>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</si>
  <si>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</si>
  <si>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</si>
  <si>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</si>
  <si>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научно-исследовательских и опытно-конструкторских работ</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</si>
  <si>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</si>
  <si>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</si>
  <si>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</si>
  <si>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</si>
  <si>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</si>
  <si>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налог на прибыль</t>
  </si>
  <si>
    <t>налог на добавленную стоимость</t>
  </si>
  <si>
    <t>прочие налоги, уменьшающие доход</t>
  </si>
  <si>
    <t>возврат в бюджет средств субсидии</t>
  </si>
  <si>
    <t>--------------------------------</t>
  </si>
  <si>
    <t>N п/п</t>
  </si>
  <si>
    <t>Коды строк</t>
  </si>
  <si>
    <t>за счет субсидий, предоставляемых на финансовое обеспечение выполнения государственного (муниципального) задания</t>
  </si>
  <si>
    <t>в соответствии с Федеральным законом N 44-ФЗ</t>
  </si>
  <si>
    <t>1.4.1.2</t>
  </si>
  <si>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</si>
  <si>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</si>
  <si>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</si>
  <si>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средств обязательного медицинского страхования</t>
  </si>
  <si>
    <t>1.4.4.1</t>
  </si>
  <si>
    <t>1.4.4.2</t>
  </si>
  <si>
    <t>за счет прочих источников финансового обеспечения</t>
  </si>
  <si>
    <t>1.4.5.1</t>
  </si>
  <si>
    <t>1.4.5.2</t>
  </si>
  <si>
    <t>в соответствии с Федеральным законом N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</si>
  <si>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</si>
  <si>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</si>
  <si>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1.4</t>
  </si>
  <si>
    <t>1.4.1</t>
  </si>
  <si>
    <t>1.4.1.1.</t>
  </si>
  <si>
    <t>1.4.2</t>
  </si>
  <si>
    <t>1.4.3</t>
  </si>
  <si>
    <t>1.4.4</t>
  </si>
  <si>
    <t>1.4.5</t>
  </si>
  <si>
    <t>Единица измерения</t>
  </si>
  <si>
    <t>1.2. Фонд оплаты труда отдельных категорий работников бюджетной сферы, повышение оплаты труда которых предусмотрено указами Президента РФ, всего</t>
  </si>
  <si>
    <t>1.4. Среднесписочная численность работников учреждения (подразделения), с которыми заключены эффективные контракты</t>
  </si>
  <si>
    <t>1.4.2. Среднесписочная численность прочих работников учреждения (подразделения), с которыми заключены эффективные контракты</t>
  </si>
  <si>
    <t>1.5. Среднесписочная численность отдельных категорий работников бюджетной сферы, повышение оплаты труда которых предусмотрено указами Президента РФ, всего</t>
  </si>
  <si>
    <t>1.7. Средняя заработная плата, сложившаяся/прогнозируемая в отчетном периоде</t>
  </si>
  <si>
    <t>в том числе по категориям работников, повышение оплаты труда которых предусмотрено указами Президента РФ</t>
  </si>
  <si>
    <t>1.9. Отношение средней заработной платы, сложившейся/прогнозируемой в отчетном периоде, к средней заработной плате, необходимой для реализации указов Президента РФ</t>
  </si>
  <si>
    <t>2.1. Общая площадь объектов недвижимого имущества, закрепленная за учреждением (подразделением)</t>
  </si>
  <si>
    <t>м2</t>
  </si>
  <si>
    <t>2.1.2. Площадь недвижимого имущества в безвозмездном пользовании, не используемая для выполнения государственного задания</t>
  </si>
  <si>
    <t>2.3. Коэффициент износа основных средств (отношение величины износа основных средств на конец отчетного периода к стоимости основных средств учреждения на конец отчетного периода)</t>
  </si>
  <si>
    <t>2.4. Коэффициент обновления основных средств (отношение стоимости основных средств, поступивших за отчетный период, к общей стоимости основных средств учреждения на конец отчетного периода)</t>
  </si>
  <si>
    <t>Затраты, необходимые на проведение мероприятия, тыс. руб.</t>
  </si>
  <si>
    <t xml:space="preserve">     (подпись)                     (расшифровка подписи)</t>
  </si>
  <si>
    <t>за счет приносящей доход деятельности</t>
  </si>
  <si>
    <t>Код видов доходов</t>
  </si>
  <si>
    <t>приобретение товаров, работ, услуг в пользу граждан в целях их социального обеспечения</t>
  </si>
  <si>
    <t xml:space="preserve">   услуги связи</t>
  </si>
  <si>
    <t xml:space="preserve">   транспортные расходы</t>
  </si>
  <si>
    <t xml:space="preserve">   коммунальные услуги</t>
  </si>
  <si>
    <t xml:space="preserve">   арендная плата за пользование имуществом</t>
  </si>
  <si>
    <t xml:space="preserve">   прочие работы, услуги, всего</t>
  </si>
  <si>
    <t xml:space="preserve">     текущий   ремонт движимого имущества</t>
  </si>
  <si>
    <t xml:space="preserve">     текущий   ремонт недвижимого имущества</t>
  </si>
  <si>
    <t xml:space="preserve">      организация питания</t>
  </si>
  <si>
    <t xml:space="preserve">      медикаменты и перевязочные средства</t>
  </si>
  <si>
    <t xml:space="preserve">      горюче-смазочные материалы</t>
  </si>
  <si>
    <t xml:space="preserve">      продукты питания</t>
  </si>
  <si>
    <t xml:space="preserve">      мягкий инвентарь</t>
  </si>
  <si>
    <t xml:space="preserve">   увеличение стоимости материальных запасов, всего</t>
  </si>
  <si>
    <t xml:space="preserve">   увеличение стоимости основных средств</t>
  </si>
  <si>
    <t xml:space="preserve">   работы, услуги по содержанию имущества, всего</t>
  </si>
  <si>
    <t>дополнительные платные услуги</t>
  </si>
  <si>
    <t xml:space="preserve">из них: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</si>
  <si>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</si>
  <si>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</si>
  <si>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 xml:space="preserve"> </t>
  </si>
  <si>
    <t>1.1.1. Фонд оплаты труда руководителей учреждения (подразделения) и их заместителей и главных бухгалтеров</t>
  </si>
  <si>
    <t>1.3.1. Среднесписочная численность руководителей учреждения (подразделения) и их заместителей и главных бухгалтеров</t>
  </si>
  <si>
    <t>1.4.1. Среднесписочная численность руководителей учреждения (подразделения) и их заместителей и главных бухгалтеров, с которыми заключены эффективные контракты</t>
  </si>
  <si>
    <t>1.1. Фонд оплаты труда (с учетом ЕЖКВ), всего</t>
  </si>
  <si>
    <t xml:space="preserve">План </t>
  </si>
  <si>
    <t>Планируемый объем предоставления имущества в пользование (в натуральных показателях)</t>
  </si>
  <si>
    <t>Объем планируемых поступлений, руб.</t>
  </si>
  <si>
    <t>Наименование услуги (работы)</t>
  </si>
  <si>
    <t>Сумма, руб.</t>
  </si>
  <si>
    <t>поступления от оказания услуг (выполнения работ) на платной основе и от иной приносящей доход деятельности</t>
  </si>
  <si>
    <t>Объем поступлений по одному договору</t>
  </si>
  <si>
    <t>1. Обоснования (расчеты) доходов</t>
  </si>
  <si>
    <t>1.1. Обоснование (расчет) доходов от собственности</t>
  </si>
  <si>
    <t>Наименование должности</t>
  </si>
  <si>
    <t>Итого по АУП:</t>
  </si>
  <si>
    <t>Вспомогательный персонал</t>
  </si>
  <si>
    <t>Итого по вспомогательному персоналу:</t>
  </si>
  <si>
    <t>Административно-управленческий персонал</t>
  </si>
  <si>
    <t>Основной персонал</t>
  </si>
  <si>
    <t>Итого по основному персоналу:</t>
  </si>
  <si>
    <t>2. Обоснования (расчеты) расходов</t>
  </si>
  <si>
    <t>Источник финансового обеспечения: ____________________________________________________</t>
  </si>
  <si>
    <t xml:space="preserve">&lt;1&gt; Указывается финансовый год,если закон об областном бюджете утверждается на один финансовый год, либо финансовый год и плановый период, если закон об областном бюджете утверждается на очередной финансовый год и плановый период </t>
  </si>
  <si>
    <t>1.3. Обоснование (расчет) доходов от штрафов, пеней, иных сумм принудительного изъятия</t>
  </si>
  <si>
    <t>№ п/п</t>
  </si>
  <si>
    <t>Код аналитической группы вида источников финансирования дефицитов</t>
  </si>
  <si>
    <t>Объем планируемых выплат, руб.</t>
  </si>
  <si>
    <t>Код аналитической группы подвида доходов</t>
  </si>
  <si>
    <t>Наименование вида безвозмездных денежных поступлений</t>
  </si>
  <si>
    <t>Количество документов-оснований</t>
  </si>
  <si>
    <t>Наименование вида дохода</t>
  </si>
  <si>
    <t>2.1. Расчеты (обоснования) расходов на выплаты персоналу</t>
  </si>
  <si>
    <t>2.1.1. Расчеты (обоснования) расходов на оплату труда</t>
  </si>
  <si>
    <t>2.1.3. Расчеты (обоснования) выплат персоналу по уходу за ребенком</t>
  </si>
  <si>
    <t>2.3.3. Расчет (обоснование) расходов на уплату штрафов (в том числе административных), пеней, иных платежей</t>
  </si>
  <si>
    <t>2.4. Расчет (обоснование) расходов на безвозмездные перечисления организациям</t>
  </si>
  <si>
    <t>2.5. Расчет (обоснование) прочих расходов (кроме расходов на закупку товаров, работ, услуг)</t>
  </si>
  <si>
    <t>2.6.4. Расчет (обоснование) расходов на оплату аренды имущества</t>
  </si>
  <si>
    <t>2.7. Расчет (обоснование) прочих выплат</t>
  </si>
  <si>
    <t>2.2.2.Расчеты (обоснования) расходов на приобретение товаров, работ, услуг в пользу граждан в целях их социального обеспечения</t>
  </si>
  <si>
    <t>Количество 
товаров (работ, услуг), ед.</t>
  </si>
  <si>
    <t>Количество договоров, ед.</t>
  </si>
  <si>
    <t xml:space="preserve">Итого по источнику финансового обеспечения: </t>
  </si>
  <si>
    <t>Средняя численность работников, получающих пособие</t>
  </si>
  <si>
    <t>Ставка (тариф) платы за использование имущества за единицу (объект, кв. м), руб.</t>
  </si>
  <si>
    <t>1.5. Обоснование (расчет) доходов от безвозмездных денежных поступлений</t>
  </si>
  <si>
    <t>1.7. Обоснование (расчет) доходов от операций с активами</t>
  </si>
  <si>
    <t>Ставка (тариф) платы за единицу услуги  (работы), руб.</t>
  </si>
  <si>
    <t>Планируемый объем оказания услуг (выполнения работ), ед.</t>
  </si>
  <si>
    <t>прочие поступления</t>
  </si>
  <si>
    <t>Цена за единицу, руб.</t>
  </si>
  <si>
    <t>Планируемый объем реализации имущества,ед.</t>
  </si>
  <si>
    <t>Средний объем поступлений по одному документу</t>
  </si>
  <si>
    <t>2.1.4. Расчеты (обоснования) иных выплат персоналу учреждений, за исключением фонда оплаты труда</t>
  </si>
  <si>
    <t>Средний размер 
выплаты, руб.</t>
  </si>
  <si>
    <t>Объем поступлений, руб.</t>
  </si>
  <si>
    <t>Стоимость 
работ (услуг) всего, 
руб.</t>
  </si>
  <si>
    <t>Стоимость 
работ (услуг) за единицу, 
руб.</t>
  </si>
  <si>
    <t>СОГЛАСОВАНО&lt;14&gt;</t>
  </si>
  <si>
    <t>&lt;15&gt; Обоснования (расчеты) к плану финансово-хозяйственной деятельности государственного учреждения формируются отдельно по годам.</t>
  </si>
  <si>
    <t>1.9. Обоснование (расчет) налогов, уменьшающих доход</t>
  </si>
  <si>
    <t>&lt;14&gt; План государственного областного бюджетного учреждения (План с учетом изменений) представляется на рассмотрение и согласование в орган, осуществляющий функции и полномочия учредителя.</t>
  </si>
  <si>
    <t>0001</t>
  </si>
  <si>
    <t>0002</t>
  </si>
  <si>
    <t>расходы на выплаты военнослужащим и сотрудникам, имеющим специальные звания, зависящие от размера денежного довольствия</t>
  </si>
  <si>
    <t>иные выплаты населению</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</si>
  <si>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</si>
  <si>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</si>
  <si>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автомомных учреждений)</t>
  </si>
  <si>
    <t>1.3.1</t>
  </si>
  <si>
    <t>1.3.2</t>
  </si>
  <si>
    <t xml:space="preserve">в соответствии с Федеральным законом N 223-ФЗ </t>
  </si>
  <si>
    <t>26310.1</t>
  </si>
  <si>
    <t>26421.1</t>
  </si>
  <si>
    <t>26430.1</t>
  </si>
  <si>
    <t>26451.1</t>
  </si>
  <si>
    <t>4.1</t>
  </si>
  <si>
    <t>&lt;2&gt;</t>
  </si>
  <si>
    <t>&lt;2&gt; Указывается  дата  подписания  Плана, а в случае утверждения Плана уполномоченным лицом учреждения - дата утверждения Плана.</t>
  </si>
  <si>
    <t>Код по БК РФ &lt;3&gt;</t>
  </si>
  <si>
    <t>Остаток средств на начало текущего финансового года &lt;4&gt;</t>
  </si>
  <si>
    <t xml:space="preserve">    &lt;3&gt; В графе 3 отражаются:
    по  строкам  1100  -  1900  - коды аналитической группы подвида доходов бюджетов классификации доходов бюджетов;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2800 -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</si>
  <si>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
</t>
  </si>
  <si>
    <t>Остаток средств на конец текущего финансового года &lt;4&gt;</t>
  </si>
  <si>
    <t>прочие поступления, всего &lt;5&gt;</t>
  </si>
  <si>
    <t xml:space="preserve">&lt;5&gt;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
</t>
  </si>
  <si>
    <t>расходы на закупку товаров, работ, услуг, всего &lt;6&gt;</t>
  </si>
  <si>
    <t>&lt;6&gt;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</si>
  <si>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 xml:space="preserve"> закупку товаров, работ, услуг в целях создания, развития, эксплуатации и вывода из эксплуатации государственных информационных систем</t>
  </si>
  <si>
    <t xml:space="preserve"> закупку энергетических ресурсов</t>
  </si>
  <si>
    <t>специальные расходы</t>
  </si>
  <si>
    <t>Выплаты, уменьшающие доход, всего &lt;7&gt;</t>
  </si>
  <si>
    <t>&lt;7&gt; Показатель отражается со знаком "минус".</t>
  </si>
  <si>
    <t>Прочие выплаты, всего &lt;8&gt;</t>
  </si>
  <si>
    <t xml:space="preserve">&lt;8&gt;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
</t>
  </si>
  <si>
    <t>Раздел 2. Сведения по выплатам на закупки товаров, работ, услуг&lt;9&gt;</t>
  </si>
  <si>
    <t>&lt;9&gt;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</si>
  <si>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Код по бюджетной классификации Российской Федерации &lt;9.1&gt;</t>
  </si>
  <si>
    <t>Уникальный код &lt;9.2&gt;</t>
  </si>
  <si>
    <t>4.2</t>
  </si>
  <si>
    <t>Выплаты на закупку товаров, работ, услуг, всего &lt;10&gt;</t>
  </si>
  <si>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 июля 2011 г. N 223-ФЗ "О закупках товаров, работ, услуг отдельными видами юридических лиц" (далее - Федеральный закон N 223-ФЗ) &lt;11&gt;</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</si>
  <si>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&lt;11&gt;</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</si>
  <si>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&lt;12&gt;</t>
  </si>
  <si>
    <t>из них &lt;9.1&gt;:</t>
  </si>
  <si>
    <t>26310.2</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</si>
  <si>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&lt;12&gt;</t>
  </si>
  <si>
    <t>в соответствии с Федеральным законом N 223-ФЗ &lt;13&gt;</t>
  </si>
  <si>
    <t>за счет субсидий, предоставляемых на осуществление капитальных вложений &lt;14&gt;</t>
  </si>
  <si>
    <t>из них &lt;9.2&gt;:</t>
  </si>
  <si>
    <t>26421.2</t>
  </si>
  <si>
    <t>&lt;9.1&gt;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</si>
  <si>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&lt;9.2&gt;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</si>
  <si>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&lt;10&gt;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</si>
  <si>
    <t>&lt;11&gt;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</si>
  <si>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&lt;12&gt; Указывается сумма закупок товаров, работ, услуг, осуществляемых в соответствии с Федеральным законом N 44-ФЗ и Федеральным законом N 223-ФЗ.</t>
  </si>
  <si>
    <t>&lt;13&gt; Государственным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</si>
  <si>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</si>
  <si>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26451.2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</si>
  <si>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</si>
  <si>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 xml:space="preserve">1.2.2. Расчет плановых поступлений от оказания дополнительных платных услуг (выполнения работ) </t>
  </si>
  <si>
    <t>с применением пониженных тарифов взносов  для отдельных категорий плательщиков</t>
  </si>
  <si>
    <t>Страховые взносы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всего</t>
  </si>
  <si>
    <t>по ставке 30,0%</t>
  </si>
  <si>
    <t>по ставке 15,1%</t>
  </si>
  <si>
    <t>Дополнительные тарифы на ОПС в установленных случаях проведения специальной оценки условий труда для отдельных категорий плательщиков, производящих выплаты физическим лицам, которые имеют право на досрочное назначение страховой пенсии</t>
  </si>
  <si>
    <t>Изменение показателей по поступлениям и выплатам (+,-)</t>
  </si>
  <si>
    <t>Сумма, руб. ( с точностью до двух знаков после запятой. 0,00)</t>
  </si>
  <si>
    <t>4</t>
  </si>
  <si>
    <t>5</t>
  </si>
  <si>
    <t>6</t>
  </si>
  <si>
    <t>7</t>
  </si>
  <si>
    <t>8</t>
  </si>
  <si>
    <t>Остаток средств на начало текущего финансового года</t>
  </si>
  <si>
    <t>Остаток средств на конец текущего финансового года</t>
  </si>
  <si>
    <t>в том числе:
доходы от собственности, всего</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</si>
  <si>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</si>
  <si>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прочие поступления, всего </t>
  </si>
  <si>
    <t>в том числе:
на выплаты персоналу, всего</t>
  </si>
  <si>
    <t>в том числе:
оплата труда</t>
  </si>
  <si>
    <t>в том числе:
на выплаты по оплате труда</t>
  </si>
  <si>
    <t>в том числе:
на оплату труда стажеров</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</si>
  <si>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</si>
  <si>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</si>
  <si>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 xml:space="preserve">расходы на закупку товаров, работ, услуг, всего </t>
  </si>
  <si>
    <t>в том числе:
закупку научно-исследовательских и опытно-конструкторских работ</t>
  </si>
  <si>
    <t>услуги связи</t>
  </si>
  <si>
    <t>коммунальные услуги</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</si>
  <si>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</si>
  <si>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</si>
  <si>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</si>
  <si>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</si>
  <si>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в том числе:
приобретение объектов недвижимого имущества государственными (муниципальными) учреждениями</t>
  </si>
  <si>
    <t xml:space="preserve">Выплаты, уменьшающие доход, всего </t>
  </si>
  <si>
    <t xml:space="preserve">в том числе:
налог на прибыль </t>
  </si>
  <si>
    <t xml:space="preserve">прочие налоги, уменьшающие доход </t>
  </si>
  <si>
    <t xml:space="preserve">Прочие выплаты, всего </t>
  </si>
  <si>
    <t>Справочно к разделу 1. Поступления и выплаты</t>
  </si>
  <si>
    <t xml:space="preserve">Код по бюджетной классификации Российской Федерации </t>
  </si>
  <si>
    <t>Всего</t>
  </si>
  <si>
    <t xml:space="preserve">Субсидии на финансовое обеспечение выполнения государственного (муниципального) задания </t>
  </si>
  <si>
    <t>Субсидии, предоставляемые в соответствии с абзацем вторым пункта 1 статьи 78.1 БК РФ</t>
  </si>
  <si>
    <t>Субсидии на осуществление капитальных вложений</t>
  </si>
  <si>
    <t>Поступления от оказания услуг (выполнения работ) на платной основе и от иной приносящей доход деятельности</t>
  </si>
  <si>
    <t>в том числе гранты</t>
  </si>
  <si>
    <t>9</t>
  </si>
  <si>
    <t>гранты, предоставляемые иным некоммерческим организациям 
(за исключением бюджетных и автономных учреждений)</t>
  </si>
  <si>
    <t>в том числе :</t>
  </si>
  <si>
    <t>транспортные расходы</t>
  </si>
  <si>
    <t>закупку энергетических ресурсов</t>
  </si>
  <si>
    <t>*К расчету прилагаются дополнительные обоснования расходов на приобретение продуктов питания (с указанием норм питания в соответствии с НПА, устанавливающим нормы питания), одежды, обуви, мягкого инвентаря, канцелярских, строительных, моющих средств и др. расходов</t>
  </si>
  <si>
    <t>Приложение № 3</t>
  </si>
  <si>
    <t>к Порядку составления и утверждения плана финансово-хозяйственной деятельности государственных бюджетных и автономных учреждений, в отношении которых Министерство образования и науки Мурманской области осуществляет функции и полномочия учредителя, утвержденному приказом  Министерства образования и науки Мурманской области от______________________ № _________</t>
  </si>
  <si>
    <t>23</t>
  </si>
  <si>
    <t>804</t>
  </si>
  <si>
    <t>47200021</t>
  </si>
  <si>
    <t xml:space="preserve">Орган, осуществляющий функции и полномочия учредителя                                                      Министерство образования и науки Мурманской области
</t>
  </si>
  <si>
    <t>январь-декабрь</t>
  </si>
  <si>
    <t>повышение уровня квалификации сотрудников</t>
  </si>
  <si>
    <t>в течении года</t>
  </si>
  <si>
    <t>предоставление возможности оценки целесообразности и эффективности управления</t>
  </si>
  <si>
    <t>повышение качества работ</t>
  </si>
  <si>
    <t>доходы от оказания услуг, работ, компенсации затрат учреждений</t>
  </si>
  <si>
    <t>социальные пособия и компенсации персоналу в денежной форме</t>
  </si>
  <si>
    <t>на 2023 г. текущий финансовый год</t>
  </si>
  <si>
    <t>педагогический персонал</t>
  </si>
  <si>
    <t>врач</t>
  </si>
  <si>
    <t>средний медицинский персонал</t>
  </si>
  <si>
    <t>Директор</t>
  </si>
  <si>
    <t>страхование</t>
  </si>
  <si>
    <t>Плата по соглашениям об установлении сервитута</t>
  </si>
  <si>
    <t xml:space="preserve">Наименование учреждения (подразделения) Государственное областное бюджетное образовательное учреждение "Минькинская коррекционная школа-интернат" </t>
  </si>
  <si>
    <t>472U7840</t>
  </si>
  <si>
    <t>5105020780</t>
  </si>
  <si>
    <t>510501001</t>
  </si>
  <si>
    <t xml:space="preserve">Юридический адрес учреждения (подразделения) 184376, Россия, Мурманская область, Кольский, с.Минькино </t>
  </si>
  <si>
    <t xml:space="preserve">Адрес фактического местонахождения учреждения (подразделения)184376, Россия, Мурманская область, Кольский, с.Минькино </t>
  </si>
  <si>
    <t>субсидии на иные цели</t>
  </si>
  <si>
    <t xml:space="preserve">прочие несоциальные выплаты персоналу в натуральной форме </t>
  </si>
  <si>
    <t>средства федерального бюджета</t>
  </si>
  <si>
    <t>средства областного бюджета</t>
  </si>
  <si>
    <t>в том числе: целевые субсидии</t>
  </si>
  <si>
    <t>Обоснования (расчеты) к плану финансово-хозяйственной деятельности государственного  учреждения на 2023 год (на текущий финансовый год) (на 2024 год (на первый год планового периода), на 2025 год (на второй год планового периода)) &lt;15&gt;</t>
  </si>
  <si>
    <t>120</t>
  </si>
  <si>
    <t>1 .</t>
  </si>
  <si>
    <t xml:space="preserve">субсидии на финансовое обеспечение выполнения государственного (муниципального) задания </t>
  </si>
  <si>
    <t>211</t>
  </si>
  <si>
    <t>2 .</t>
  </si>
  <si>
    <t>Заместитель директора</t>
  </si>
  <si>
    <t>3 .</t>
  </si>
  <si>
    <t>Прочий персонал</t>
  </si>
  <si>
    <t>4 .</t>
  </si>
  <si>
    <t>5 .</t>
  </si>
  <si>
    <t>6 .</t>
  </si>
  <si>
    <t>7 .</t>
  </si>
  <si>
    <t>8 .</t>
  </si>
  <si>
    <t>Мед.работник</t>
  </si>
  <si>
    <t>112</t>
  </si>
  <si>
    <t xml:space="preserve">Источник финансового обеспечения: субсидии на финансовое обеспечение выполнения государственного (муниципального) задания </t>
  </si>
  <si>
    <t>Выплата суточных при служебных командировках работникам учреждений на территории РФ</t>
  </si>
  <si>
    <t>предварительные медицинские осмотры</t>
  </si>
  <si>
    <t>выплата  молодому специалисту единовременного пособия</t>
  </si>
  <si>
    <t>119</t>
  </si>
  <si>
    <t>321</t>
  </si>
  <si>
    <t>Предоставления денежных средств на личные расходы</t>
  </si>
  <si>
    <t>851</t>
  </si>
  <si>
    <t>Налог на имущество</t>
  </si>
  <si>
    <t>Земельный налог</t>
  </si>
  <si>
    <t>852</t>
  </si>
  <si>
    <t>244</t>
  </si>
  <si>
    <t>водоснабжение</t>
  </si>
  <si>
    <t>Услуга РО по обращению с ТКО</t>
  </si>
  <si>
    <t>247</t>
  </si>
  <si>
    <t>электроснабжение</t>
  </si>
  <si>
    <t xml:space="preserve"> медикаменты и перевязочные средства</t>
  </si>
  <si>
    <t>шт</t>
  </si>
  <si>
    <t xml:space="preserve"> горюче-смазочные материалы</t>
  </si>
  <si>
    <t>л</t>
  </si>
  <si>
    <t xml:space="preserve"> мягкий инвентарь</t>
  </si>
  <si>
    <t>Источник финансового обеспечения: доходы от оказания услуг, работ, компенсации затрат учреждений и доход от собственности</t>
  </si>
  <si>
    <t>150</t>
  </si>
  <si>
    <t>Источник финансового обеспечения:  иные цели (областной бюджет)</t>
  </si>
  <si>
    <t>Источник финансового обеспечения:  иные цели (федеральный  бюджет)</t>
  </si>
  <si>
    <t>Итого по источнику финансирования :</t>
  </si>
  <si>
    <t xml:space="preserve">Выплата ежемесячного денежного вознаграждения за классное руководство педагогическим работникам государственных областных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</si>
  <si>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Развитие дистанционного образования</t>
  </si>
  <si>
    <t>Социальная поддержка отдельных категорий граждан, работающих в сельских населенных пунктах или поселках городского типа, в организациях для детей-сирот</t>
  </si>
  <si>
    <t>Оплата стоимости проезда и провоза багажа к месту использования отпуска (отдыха) и обратно</t>
  </si>
  <si>
    <t>55</t>
  </si>
  <si>
    <t>Код вида расходов</t>
  </si>
  <si>
    <t>Источник финансового обеспечения</t>
  </si>
  <si>
    <t>Наименование выплаты</t>
  </si>
  <si>
    <t>на 2023 год</t>
  </si>
  <si>
    <t>на 2024 год</t>
  </si>
  <si>
    <t>(на текущий финансовый год)</t>
  </si>
  <si>
    <t>(на первый год планового периода)</t>
  </si>
  <si>
    <t>(на второй год планового периода)</t>
  </si>
  <si>
    <t>размер выплаты на 1 человека в год</t>
  </si>
  <si>
    <t>численность получателей выплаты, чел</t>
  </si>
  <si>
    <t>сумма</t>
  </si>
  <si>
    <t>Итого</t>
  </si>
  <si>
    <t>Расчет иных расходов, включаемых в фонд оплаты труда</t>
  </si>
  <si>
    <t>субсидия на иные цели</t>
  </si>
  <si>
    <t>(федеральный бюджет)</t>
  </si>
  <si>
    <t xml:space="preserve">Выплата ежемесячного денежного вознаграждения за классное руководство педагогическим работникам государственных областных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</si>
  <si>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проверка:</t>
  </si>
  <si>
    <t>КВР</t>
  </si>
  <si>
    <t>КОСГУ</t>
  </si>
  <si>
    <t>(областной бюджет)</t>
  </si>
  <si>
    <t xml:space="preserve">Выплата педагогическим работникам общеобразовательных организаций Мурманской области, реализующих программы начального общего, основного общего, среднего общего образования, в том числе адаптированные основные общеобразовательные программы, за выполнение функций руководителя школьного спортивного клуба                                                                                                             </t>
  </si>
  <si>
    <t>130</t>
  </si>
  <si>
    <t>111</t>
  </si>
  <si>
    <t>853</t>
  </si>
  <si>
    <t>услуги, работы</t>
  </si>
  <si>
    <t>субсидии на иные цели (федеральный бюджет)</t>
  </si>
  <si>
    <t xml:space="preserve">Денежная компенсация гражданам на приобретение продуктов питания для детей-сирот при временной передаче их в семью  </t>
  </si>
  <si>
    <t>Уплата  гос. пошлины за регистр. прав на недвиж. имущ. воспитанника (согл лич. заявл)</t>
  </si>
  <si>
    <t>Проезд воспитанника на творческий фестиваль транспортные расходы</t>
  </si>
  <si>
    <t>затраты  на подписку печатных изданий</t>
  </si>
  <si>
    <t xml:space="preserve">проведение гигиенической аттестации сотрудников   </t>
  </si>
  <si>
    <t xml:space="preserve">периодические медицинские осмотры прочего персонала </t>
  </si>
  <si>
    <t>9 .</t>
  </si>
  <si>
    <t>10 .</t>
  </si>
  <si>
    <t>11 .</t>
  </si>
  <si>
    <t>12 .</t>
  </si>
  <si>
    <t>13 .</t>
  </si>
  <si>
    <t>14 .</t>
  </si>
  <si>
    <t xml:space="preserve">услуги по адаптации и сопровождению СПС Консультант Бюджетные организации </t>
  </si>
  <si>
    <t>15 .</t>
  </si>
  <si>
    <t xml:space="preserve">канцелярские товары , картриджи, бумага </t>
  </si>
  <si>
    <t xml:space="preserve">моющие и чистящие средства, дезенфицирующие средства </t>
  </si>
  <si>
    <t>питьевая вода</t>
  </si>
  <si>
    <t xml:space="preserve">столовые принаддлежности </t>
  </si>
  <si>
    <t>прочие материальные запасы</t>
  </si>
  <si>
    <t>Прочие материальные запасы(питание сотрудников)</t>
  </si>
  <si>
    <t xml:space="preserve">Страхование детей и обязательное страхование гражданской ответственности  автотранспортных средств </t>
  </si>
  <si>
    <t>Источник финансового обеспечения: __________________собственные доходы ______________</t>
  </si>
  <si>
    <t>субсидии на иные цели (областной  бюджет)</t>
  </si>
  <si>
    <t xml:space="preserve">Источник финансового обеспечения: ______________субсидии на иные цели </t>
  </si>
  <si>
    <t>510</t>
  </si>
  <si>
    <t>Педагогический персонал</t>
  </si>
  <si>
    <t>генерирующая мощность</t>
  </si>
  <si>
    <t xml:space="preserve">грант </t>
  </si>
  <si>
    <t xml:space="preserve">Грант </t>
  </si>
  <si>
    <t>2.</t>
  </si>
  <si>
    <t>Грант в форме субсидии на созщдание сети шкогл, реализующих инновационные программы для отработки новых технологий и содержания обучения и воспитания</t>
  </si>
  <si>
    <t>Источник финансового обеспечения: ____________________________Грант ________________________</t>
  </si>
  <si>
    <t>Техническое обслуживание системы АПС</t>
  </si>
  <si>
    <t>Выполнение работ по техническому обследованию системы вентиляции</t>
  </si>
  <si>
    <t xml:space="preserve">Ответственное должностное лицо:  Главный бухгалтер _____________________Е.Н. Галай </t>
  </si>
  <si>
    <t>Источник финансового обеспечения: __________________внебюджет __________________________________</t>
  </si>
  <si>
    <t>доходы от оказания услуг, работ, компенсации затрат учреждений (питание сотрудников)</t>
  </si>
  <si>
    <t>Выплата педагогическим работникам общеобразовательных организаций Мурманской области, реализующих программы начального общего, основного общего, среднего общего образования, в том числе адаптированные основные общеобразовательные программы, за выполнение функций руководителя школьного спортивного клуба</t>
  </si>
  <si>
    <t>на 2025 год</t>
  </si>
  <si>
    <t xml:space="preserve">иные цели </t>
  </si>
  <si>
    <t xml:space="preserve">Е.Н. Галай </t>
  </si>
  <si>
    <t>усл.</t>
  </si>
  <si>
    <t>Источник финансового обеспечения: ________Иные цели____________________________________________</t>
  </si>
  <si>
    <t>услуги связи РЦДО</t>
  </si>
  <si>
    <t>Источник финансового обеспечения: ____________Иные цели________________________________________</t>
  </si>
  <si>
    <t>Источник финансового обеспечения: _____________Иные цели_______________________________________</t>
  </si>
  <si>
    <t>стройматериалы</t>
  </si>
  <si>
    <t xml:space="preserve">   (наименование должности уполномоченного лица органа, осуществляющего</t>
  </si>
  <si>
    <t xml:space="preserve">                     функции и полномочия учредителя)</t>
  </si>
  <si>
    <t xml:space="preserve">                                          (должность)                         (подпись)          (фамилия, инициалы)         (телефон)</t>
  </si>
  <si>
    <t xml:space="preserve">                                                    (должность)               (подпись)           (расшифровка подписи)</t>
  </si>
  <si>
    <t>28/4</t>
  </si>
  <si>
    <t>1.1. Расчет плановых поступлений в виде субсидии на финансовое обеспечение выполнения  государственного задания</t>
  </si>
  <si>
    <t xml:space="preserve">1. Обоснование (расчет) доходов от оказания услуг (работ), компенсации затрат учреждений </t>
  </si>
  <si>
    <t>1.2. Обоснование (расчет) поступлений от субсидии на иные цели, субсидии на осуществление капитальных вложений</t>
  </si>
  <si>
    <t>2.1. Обоснования (расчеты) выплат персоналу при направлении в служебные командировки</t>
  </si>
  <si>
    <t xml:space="preserve">2.2. Расчеты (обоснования) страховых взносов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социальное страхование от несчастных случаев на производстве и профессиональных заболеваний, на обязательное медицинское страхование
</t>
  </si>
  <si>
    <t>Источник финансового обеспечения:</t>
  </si>
  <si>
    <t>оплата труда (кл.рук-во) обл.</t>
  </si>
  <si>
    <t>оплата труда (кл.рук-во) фед.</t>
  </si>
  <si>
    <t>оплата труда (спорт. клуб)</t>
  </si>
  <si>
    <t>на выплаты по оплате труда (кл.рук-во) обл.</t>
  </si>
  <si>
    <t>на выплаты по оплате труда  (кл.рук-во) фед.</t>
  </si>
  <si>
    <t>на выплаты по оплате труда (спорт. клуб)</t>
  </si>
  <si>
    <t>Л.М. Почуева</t>
  </si>
  <si>
    <t>Тонометр</t>
  </si>
  <si>
    <t>Шкаф металлический архивный</t>
  </si>
  <si>
    <t>Антенна телевизионная</t>
  </si>
  <si>
    <t xml:space="preserve">Стеллаж 3240*2730*400 </t>
  </si>
  <si>
    <t>Стол с подвесным ящиком</t>
  </si>
  <si>
    <t xml:space="preserve">Шкаф- купе </t>
  </si>
  <si>
    <t xml:space="preserve">Стол ученический </t>
  </si>
  <si>
    <t>Вытяжка Centek</t>
  </si>
  <si>
    <t xml:space="preserve">Кухня </t>
  </si>
  <si>
    <t>Контейнер металлический</t>
  </si>
  <si>
    <t>Флагшток- мобильный</t>
  </si>
  <si>
    <t>Кровать детская</t>
  </si>
  <si>
    <t>Зеркало настенное для ванной</t>
  </si>
  <si>
    <t>Фитбол</t>
  </si>
  <si>
    <t>Стойка для Фитболов</t>
  </si>
  <si>
    <t>Учебники 2023</t>
  </si>
  <si>
    <t>Холодильник</t>
  </si>
  <si>
    <t>Рад.телефон</t>
  </si>
  <si>
    <t>Компьютерное кресло</t>
  </si>
  <si>
    <t>Диван Домино 3-х местный</t>
  </si>
  <si>
    <t>Диван Домино 2-х местный</t>
  </si>
  <si>
    <t>Шкаф с вешалкой для полотенец</t>
  </si>
  <si>
    <t>Шкаф 5 секц. с нишей</t>
  </si>
  <si>
    <t xml:space="preserve">Сушильный шкаф </t>
  </si>
  <si>
    <t>Минихолодильник</t>
  </si>
  <si>
    <t xml:space="preserve">Облучатель </t>
  </si>
  <si>
    <t>Телевизор</t>
  </si>
  <si>
    <t>Проектор</t>
  </si>
  <si>
    <t xml:space="preserve">Скамейка </t>
  </si>
  <si>
    <t>16 .</t>
  </si>
  <si>
    <t>10</t>
  </si>
  <si>
    <t>17 .</t>
  </si>
  <si>
    <t>18 .</t>
  </si>
  <si>
    <t>11</t>
  </si>
  <si>
    <t>19 .</t>
  </si>
  <si>
    <t>20 .</t>
  </si>
  <si>
    <t>Электронная книга digma</t>
  </si>
  <si>
    <t>Художественная литература 2023</t>
  </si>
  <si>
    <t>Проектор с креплением</t>
  </si>
  <si>
    <t>Экран для проектора с электроприводом</t>
  </si>
  <si>
    <t>Проезд ребенка</t>
  </si>
  <si>
    <t xml:space="preserve">Оплата дороги к месту коммандировки </t>
  </si>
  <si>
    <t>за профессиональное гигиеническое обучение согласно приказу Мин.Здрав.РФ от 29.06.2000 № 229</t>
  </si>
  <si>
    <t>выплата при увольнении в связи с выходом на пенсию по старости (при стаже педагогической работы двадцать пять лет и более) и по инвалидности (независимо от стажа работы) единовременного пособия</t>
  </si>
  <si>
    <t>2.3. Расчеты (обоснования) расходов на социальные и иные выплаты населению</t>
  </si>
  <si>
    <t>2.3.1.Расчеты (обоснования) расходов на пособия, компенсации и иные социальные выплаты гражданам, кроме публичных нормативных обязательств</t>
  </si>
  <si>
    <t>2.4. Расчет (обоснование) расходов на уплату налогов, сборов и иных платежей</t>
  </si>
  <si>
    <t>2.4.1. Расчет (обоснование) расходов на уплату налога на имущество организаций и земельный налог</t>
  </si>
  <si>
    <t>Источник финансового обеспечения: ______________________внебюджет______________________________</t>
  </si>
  <si>
    <t>2.4.2. Расчет (обоснование) расходов на уплату иных налогов (включаемых в состав расходов) в бюджеты бюджетной системы Российской Федерации, а также государственной пошлины</t>
  </si>
  <si>
    <t>Уплата денежного взыскания (штраф) за совершение администрат. Правонарушения</t>
  </si>
  <si>
    <t>2.5. Расчет (обоснование) расходов на закупку товаров, работ, услуг</t>
  </si>
  <si>
    <t>2.5.1. Расчет (обоснование) расходов на оплату услуг связи</t>
  </si>
  <si>
    <t>внутризоновые соединения</t>
  </si>
  <si>
    <t>услуни междугородней сявзи</t>
  </si>
  <si>
    <t xml:space="preserve">услуги почтовой связи </t>
  </si>
  <si>
    <t xml:space="preserve">сотовая связь Мегафон </t>
  </si>
  <si>
    <t xml:space="preserve">местные соединения </t>
  </si>
  <si>
    <t>предоставление абонентской линии</t>
  </si>
  <si>
    <t>2.6. Расчет (обоснование) расходов на оплату транспортных услуг</t>
  </si>
  <si>
    <t>2.7. Расчет (обоснование) расходов на оплату коммунальных услуг</t>
  </si>
  <si>
    <t>2.7.1. Расчет (обоснование) расходов на оплату коммунальных услуг</t>
  </si>
  <si>
    <t>2.8. Расчет (обоснование) расходов на оплату работ, услуг по содержанию имущества</t>
  </si>
  <si>
    <t>Техническое обслуживание электрооборудования  дизель-генератор</t>
  </si>
  <si>
    <t xml:space="preserve"> Транспортировка и размещение отходов произвенного потребления </t>
  </si>
  <si>
    <t>Выполнение работ по замене тэнов на электроплитах</t>
  </si>
  <si>
    <t xml:space="preserve">
Выполнение работ по установке бортовых камней-
</t>
  </si>
  <si>
    <t>Ремонт душевой кабины, ремонт коридора 2 этаж</t>
  </si>
  <si>
    <t xml:space="preserve">Дератизация-дезенсекция помещений, зданий  (ед . изм.) </t>
  </si>
  <si>
    <t xml:space="preserve">Выполнение работ по прочистке уличной канализации </t>
  </si>
  <si>
    <t>Работы по замене дверей в спортзале</t>
  </si>
  <si>
    <t>Ремонт пола в спортзале</t>
  </si>
  <si>
    <t>Ремонт спортзала (ремонт пола, ремонт коридора, организация уборки, вывоза и утилизации строительного мусора)</t>
  </si>
  <si>
    <t>Ремонт потолка в спортзале</t>
  </si>
  <si>
    <t>Электромонтажные работы, ремонт раздевалок, душевых, туалетов</t>
  </si>
  <si>
    <t>Подготовка потолка под окраску</t>
  </si>
  <si>
    <t>Услуги по мытью окон спортзала</t>
  </si>
  <si>
    <t xml:space="preserve">Техническое обслуживание, испытание, освидетельствование огнетушителя, испытание внутренного водопровода, перекатка пожарного рукава </t>
  </si>
  <si>
    <t>Измерение искусст. освещения, уровня непост. шума,</t>
  </si>
  <si>
    <t xml:space="preserve">Выполнение работ по замене насоса </t>
  </si>
  <si>
    <t>Ремонт рулонных штор, карнизов</t>
  </si>
  <si>
    <t xml:space="preserve">Плановые осмотры ЛЭП КТП </t>
  </si>
  <si>
    <t>Работы по ремонту санузлов на 2 этаже</t>
  </si>
  <si>
    <t>Работы по ремонту санузлов, коридора на 1 этаже</t>
  </si>
  <si>
    <t>Выполнение работ по замене ламп, демонтаж, монтаж светильников, смена патрона</t>
  </si>
  <si>
    <t>Выполение работ по ремонту тренерских в спортивном зале</t>
  </si>
  <si>
    <t>Выполнение работ по ремонту душевой</t>
  </si>
  <si>
    <t>Выполнение работ по демонтажу, монтажу выключателей, монтажу светильников, подключению реле</t>
  </si>
  <si>
    <t>Электромонтажные работы в кабинете директора</t>
  </si>
  <si>
    <t>Ремонт стен в спортзале</t>
  </si>
  <si>
    <t>Замене радиаторов в спортзале</t>
  </si>
  <si>
    <t>Работы по установке тепловой завесы</t>
  </si>
  <si>
    <t>Электромонтажные работы для устаановки тепловой завесы</t>
  </si>
  <si>
    <t>Работы по ремонту стен спортзала (демонтаж стеновых протекторов, подготовка стен под покраску, ремонт шведских стенок)</t>
  </si>
  <si>
    <t>Работы по замене радиаторов в спортзале</t>
  </si>
  <si>
    <t xml:space="preserve"> Работы по диагностике аппарата Xerox</t>
  </si>
  <si>
    <t>12</t>
  </si>
  <si>
    <t>13</t>
  </si>
  <si>
    <t>14</t>
  </si>
  <si>
    <t>15</t>
  </si>
  <si>
    <t>16</t>
  </si>
  <si>
    <t>17</t>
  </si>
  <si>
    <t>18</t>
  </si>
  <si>
    <t>19</t>
  </si>
  <si>
    <t>20</t>
  </si>
  <si>
    <t>21</t>
  </si>
  <si>
    <t>22</t>
  </si>
  <si>
    <t>24</t>
  </si>
  <si>
    <t>25</t>
  </si>
  <si>
    <t>26</t>
  </si>
  <si>
    <t>27</t>
  </si>
  <si>
    <t>28</t>
  </si>
  <si>
    <t>29</t>
  </si>
  <si>
    <t>30</t>
  </si>
  <si>
    <t>31</t>
  </si>
  <si>
    <t>32</t>
  </si>
  <si>
    <t>33</t>
  </si>
  <si>
    <t>34</t>
  </si>
  <si>
    <t>35</t>
  </si>
  <si>
    <t>36</t>
  </si>
  <si>
    <t>37</t>
  </si>
  <si>
    <t>Санитарно-противоэпидемические мероприятия по конт. площадках 2050 м3</t>
  </si>
  <si>
    <t>Восстановление системы АПС с заменой сигнала. Восстановление работоспособности системы АПС</t>
  </si>
  <si>
    <t>Ед.изм.</t>
  </si>
  <si>
    <t>установка и изготовление стенда на стену</t>
  </si>
  <si>
    <t>выполнение работ по озеленению территории</t>
  </si>
  <si>
    <t>Выполнение работ по ремонту спорт. зала (подготовка потолка под окраску, замена баскет. щитов)</t>
  </si>
  <si>
    <t>2.9. Расчет (обоснование) расходов на оплату прочих работ, услуг</t>
  </si>
  <si>
    <t xml:space="preserve">периодические медицинские осмотры пед персонала </t>
  </si>
  <si>
    <t xml:space="preserve">изготовление сертификата ключа подписи для ФИС </t>
  </si>
  <si>
    <t xml:space="preserve">охрана объектов </t>
  </si>
  <si>
    <t>подготовыительные земляные работы по устройству основания под резиновое покрытие игровой площадки</t>
  </si>
  <si>
    <t>оформление стен интерьрным рисунком</t>
  </si>
  <si>
    <t>перенос ОКЛ (огнестойкая кабельная линия) в спортивном зале</t>
  </si>
  <si>
    <t>изготовление дизайн проекта 3Д визуализации холлов школы  (3 этажа)</t>
  </si>
  <si>
    <t>изготовление итехнической документации по проекту визуализации рекреации школы (3 этажа)</t>
  </si>
  <si>
    <t>изготовление дизайн проекта 3Д визуализации спортзала,2 душевых,6 санитарных комнат</t>
  </si>
  <si>
    <t>за работы по разраб. проектно-сметной док-ции на обустройство игровой площадки</t>
  </si>
  <si>
    <t>Предоставление доступа к програмному сервису "Расчет питания версия 4.1-тариф годовой"</t>
  </si>
  <si>
    <t xml:space="preserve">культмассовые мероприятия </t>
  </si>
  <si>
    <t xml:space="preserve">монтажные работы по установке и настройке цифрового телевидения </t>
  </si>
  <si>
    <t>организация и проведение фестиваля "Шаг навстречу"</t>
  </si>
  <si>
    <t>семинары, курсы повышения квалификации, курсы обучения:</t>
  </si>
  <si>
    <t>питание детей по пути следования на соревнования</t>
  </si>
  <si>
    <t>установка программного продукта (лицензии)
Ника Люкс 7 с модулями Замены и Ника -Онлайн 1 установка</t>
  </si>
  <si>
    <t xml:space="preserve">физическая охрана на объекте </t>
  </si>
  <si>
    <t xml:space="preserve">передача списанного оборудования на обработку с последующей утилизацией </t>
  </si>
  <si>
    <t>за выполнение работ по демонтажу спорт сооружений</t>
  </si>
  <si>
    <t>работы по переносу игрового комплекса</t>
  </si>
  <si>
    <t>подключение к сети интернет детей-инвалидов РЦДО</t>
  </si>
  <si>
    <t>услуга по обеспечению сопровождения для педагог. работников, осущ обучение с использованием дистанционных образовательных технологий</t>
  </si>
  <si>
    <t>2.10. Расчет (обоснование) расходов на приобретение основных средств</t>
  </si>
  <si>
    <t>2.11. Расчет (обоснование) расходов на приобретение материальных запасов*</t>
  </si>
  <si>
    <t>2.12. Расчет (обоснование) расходов на приобретение материальных запасов*</t>
  </si>
  <si>
    <t>2.13. Расчет (обоснование) расходов на страхование</t>
  </si>
  <si>
    <t>2.14. Расчет (обоснование) расходов услуги, работы для целей капитальных вложений</t>
  </si>
  <si>
    <t>Накопитель</t>
  </si>
  <si>
    <t>Пульт для проектора</t>
  </si>
  <si>
    <t>Аккамулятор для ноутбука</t>
  </si>
  <si>
    <t>Батарейки</t>
  </si>
  <si>
    <t xml:space="preserve"> Пени за просрочку платежей</t>
  </si>
  <si>
    <t>продукты питания для учащихся</t>
  </si>
  <si>
    <t>Прочие мат. запасы</t>
  </si>
  <si>
    <t>расходы на страхование</t>
  </si>
  <si>
    <t>Прочие материальные запасы однократного применения (медицинские книжки)</t>
  </si>
  <si>
    <t>рабочие тетради (уч. расходы)</t>
  </si>
  <si>
    <t>Предоставление одноразового бесплатного питания категориям обучающихся (пункт 2 статья 1 Закон МО  от  26.10.2007 № 900-01-ЗМО)</t>
  </si>
  <si>
    <t>работы для целей капитальных вложений</t>
  </si>
  <si>
    <t>чел</t>
  </si>
  <si>
    <t>1.3. Обоснование (расчет) прочих поступлений</t>
  </si>
  <si>
    <t>другие услуги местной телефонной связи ГТС</t>
  </si>
  <si>
    <t>на 2024 г. текущий финансовый год</t>
  </si>
  <si>
    <t>на 2025 г. (1-й год планового периода)</t>
  </si>
  <si>
    <t>на 2026 г. (2-й год планового периода)</t>
  </si>
  <si>
    <t>за 2024 г. текущий финансовый год</t>
  </si>
  <si>
    <t>на 2025 г. 1-й год планового периода</t>
  </si>
  <si>
    <t>на 2026 г. 2-й год планового периода</t>
  </si>
  <si>
    <t>Исполнитель        Ведущий   экономист                          Комратова М.М.                    41-23-71</t>
  </si>
  <si>
    <t>финансово-хозяйственной деятельности на 2024 год</t>
  </si>
  <si>
    <t xml:space="preserve"> ( плановый период 2025  и 2026 годов)&lt;1&gt;</t>
  </si>
  <si>
    <t>2.5.2. Расчет (обоснование) расходов на оплату транспортных услуг</t>
  </si>
  <si>
    <t>2.5.3 Расчет (обоснование) расходов на оплату коммунальных услуг</t>
  </si>
  <si>
    <t>2.5.4. Расчет (обоснование) расходов на оплату коммунальных услуг</t>
  </si>
  <si>
    <t>2.5.5. Расчет (обоснование) расходов на оплату работ, услуг по содержанию имущества</t>
  </si>
  <si>
    <t>2.5.6 Расчет (обоснование) расходов на оплату прочих работ, услуг</t>
  </si>
  <si>
    <t>2.5.7. Расчет (обоснование) расходов на приобретение основных средств</t>
  </si>
  <si>
    <t>2.5.8. Расчет (обоснование) расходов на приобретение материальных запасов*</t>
  </si>
  <si>
    <t>д/дн</t>
  </si>
  <si>
    <t>2.5.10. Расчет (обоснование) расходов на страхование</t>
  </si>
  <si>
    <t>2.5.11. Расчет (обоснование) расходов услуги, работы для целей капитальных вложений</t>
  </si>
  <si>
    <t>Обоснования (расчеты) к плану финансово-хозяйственной деятельности государственного  учреждения на 2024 год (на текущий финансовый год) (на 2025 год (на первый год планового периода), на 2026 год (на второй год планового периода)) &lt;15&gt;</t>
  </si>
  <si>
    <t xml:space="preserve"> директор ГОБОУ Минькинская КШИ </t>
  </si>
  <si>
    <t xml:space="preserve">       .       .2024</t>
  </si>
  <si>
    <t>на 2024  текущий финансовый год</t>
  </si>
  <si>
    <t>по ставке 30,2%</t>
  </si>
  <si>
    <t>Прочие основные средства</t>
  </si>
  <si>
    <t>Медикаменты и перевязочные средства</t>
  </si>
  <si>
    <t>Продукты питания для учащихся</t>
  </si>
  <si>
    <t>Мягкий инвентарь</t>
  </si>
  <si>
    <t>Стройматериалы</t>
  </si>
  <si>
    <t xml:space="preserve">Канцелярские товары , картриджи, бумага </t>
  </si>
  <si>
    <t xml:space="preserve">Моющие и чистящие средства, дезенфицирующие средства </t>
  </si>
  <si>
    <t>Питьевая вода</t>
  </si>
  <si>
    <t xml:space="preserve">Столовые принаддлежности </t>
  </si>
  <si>
    <t>Рабочие тетради (уч. расходы)</t>
  </si>
  <si>
    <t>Прочие материальные запасы</t>
  </si>
  <si>
    <t>Учебники 2024</t>
  </si>
  <si>
    <t xml:space="preserve">Стеллаж </t>
  </si>
  <si>
    <t>Измерение искусст. освещения, уровня непост. Шума</t>
  </si>
  <si>
    <t>Техническое обслуживание электрооборудования (электроподстанции,трансформаторные подстанции,дизель-генератор)</t>
  </si>
  <si>
    <t>Прочие работы,услуги</t>
  </si>
  <si>
    <t>1.4. Обоснование (расчет) поступлений от субсидии на иные цели, субсидии на осуществление капитальных вложений</t>
  </si>
  <si>
    <t>Предоставление мер социальной поддержки детям-сиротам, детям, оставшимся без попечения родителей, лицам из их числа, находящихся в организациях для детей-сирот и детей, оставшихся без попечения родителей, образовательных организациях, имеющих интернат</t>
  </si>
  <si>
    <t xml:space="preserve">Обеспечение комплексной безопасности государственных учреждений, подведомственных Министерству образования и науки Мурманской области </t>
  </si>
  <si>
    <t>прочие выплаты персоналу, в том числе компенсационного характера (льготная дорога)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</si>
  <si>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(горячее питание)</t>
  </si>
  <si>
    <t>Медсестра диетическая</t>
  </si>
  <si>
    <t>Медицинская сестра</t>
  </si>
  <si>
    <t>Старшая медицинская сестра</t>
  </si>
  <si>
    <t>Заместитель директора по воспитательной работе</t>
  </si>
  <si>
    <t>Техник по техническим средствам обучения</t>
  </si>
  <si>
    <t>Инженер по техническим средствам обучения</t>
  </si>
  <si>
    <t>Заведующий хозяйством</t>
  </si>
  <si>
    <t>Заведующий складом</t>
  </si>
  <si>
    <t>Специалист по кадрам</t>
  </si>
  <si>
    <t>Начальник хозяйственного отдела</t>
  </si>
  <si>
    <t>Инженер</t>
  </si>
  <si>
    <t>Шеф -повар</t>
  </si>
  <si>
    <t xml:space="preserve">Лаборант </t>
  </si>
  <si>
    <t>Кастелянша</t>
  </si>
  <si>
    <t>Повар</t>
  </si>
  <si>
    <t>Кухонный рабочий</t>
  </si>
  <si>
    <t>Дежурный по зданию</t>
  </si>
  <si>
    <t>Младший воспитатель (дошкольная группа)</t>
  </si>
  <si>
    <t>Уборщик служебных помещений</t>
  </si>
  <si>
    <t>Дворник</t>
  </si>
  <si>
    <t xml:space="preserve">Учитель  </t>
  </si>
  <si>
    <t>Воспитатель</t>
  </si>
  <si>
    <t>Учитель-логопед</t>
  </si>
  <si>
    <t>Педагог-психолог</t>
  </si>
  <si>
    <t>Педагог-библиотекарь</t>
  </si>
  <si>
    <t>Социальный педагог</t>
  </si>
  <si>
    <t xml:space="preserve">Раздел 4. Перечень мероприятий по повышению эффективности
деятельности учреждения (подразделения)
на "        " января 2024 г.
</t>
  </si>
  <si>
    <t>"    " января 2024 г.</t>
  </si>
  <si>
    <t>___________________     Д.Н. Кузнецова</t>
  </si>
  <si>
    <t>"       "                                           20            г.</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</si>
  <si>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(горячее питание)</t>
  </si>
  <si>
    <t>Источник финансового обеспечения: Иные цели</t>
  </si>
  <si>
    <t>Источник финансового обеспечения: субсидия иные цели</t>
  </si>
  <si>
    <t>прочие работы,услуги</t>
  </si>
  <si>
    <t>Источник финансового обеспечения: субсидии Иные цели</t>
  </si>
  <si>
    <t>Предоставление мер социальной поддержки по оплате жилья и коммунальных услуг отдельным категориям граждан, работающим в сельских населенных пунктах или поселках городского типа</t>
  </si>
  <si>
    <t xml:space="preserve">Оплата стоимости проезда и провоза багажа к месту использования отпуска (отдыха) и обратно  </t>
  </si>
  <si>
    <t>35/20</t>
  </si>
  <si>
    <t>на 2026 год</t>
  </si>
  <si>
    <t>субсидии на Иные цели  ФКР</t>
  </si>
  <si>
    <t>субсидии на Иные цели  ОКР</t>
  </si>
  <si>
    <t>субсидии на Иные цели  Спорт клуб</t>
  </si>
  <si>
    <t>субсидии на финансовое обеспечение выполнения государственного (муниципального) задания (питание горячее)</t>
  </si>
  <si>
    <t>Министр образования и науки Мурманской области</t>
  </si>
  <si>
    <t xml:space="preserve">Раздел 3. Сведения и показатели об использования ресурсов
учреждения (подразделения) на "       " января 2024 г.
</t>
  </si>
  <si>
    <t>Воспитатель дошкольная группа</t>
  </si>
  <si>
    <t>Учитель  РЦДО</t>
  </si>
  <si>
    <t>Методист РЦДО</t>
  </si>
  <si>
    <t>Педагог дополнительного образования</t>
  </si>
  <si>
    <t>Учитель  дефектолог</t>
  </si>
  <si>
    <t>Музыкальный руководитель (дошкольная группа)</t>
  </si>
  <si>
    <t>Тьютор</t>
  </si>
  <si>
    <t>Инструктор по физической культуре (дошкольная группа)</t>
  </si>
  <si>
    <t>Заместитель директора по учебной работе</t>
  </si>
  <si>
    <t>Врач-психиатр</t>
  </si>
  <si>
    <t>Врач-педиатр</t>
  </si>
  <si>
    <t>Врач-специалист</t>
  </si>
  <si>
    <t>Машинист по стирке</t>
  </si>
  <si>
    <t>Рабочий по комплексному обслуживанию и ремонту  здания</t>
  </si>
  <si>
    <t>Делопроизводитель</t>
  </si>
  <si>
    <t>Специалист по охране труда</t>
  </si>
  <si>
    <t>Ассистент</t>
  </si>
  <si>
    <t xml:space="preserve">Дежурный </t>
  </si>
  <si>
    <t>38</t>
  </si>
  <si>
    <t>39</t>
  </si>
  <si>
    <t>40</t>
  </si>
  <si>
    <t>41</t>
  </si>
  <si>
    <t>42</t>
  </si>
  <si>
    <t>43</t>
  </si>
  <si>
    <t>44</t>
  </si>
  <si>
    <t>45</t>
  </si>
  <si>
    <t>Итого по педагогическому персоналу</t>
  </si>
  <si>
    <t>Итого по медицинскому персоналу: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</si>
</sst>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9" x14ac:knownFonts="1">
    <font>
      <sz val="11"/>
      <color theme="1"/>
      <name val="Calibri"/>
      <family val="2"/>
      <charset val="204"/>
      <scheme val="minor"/>
    </font>
    <font>
      <sz val="10"/>
      <name val="Arial Cyr"/>
      <charset val="204"/>
    </font>
    <font>
      <sz val="9"/>
      <name val="Times New Roman"/>
      <family val="1"/>
      <charset val="204"/>
    </font>
    <font>
      <sz val="10"/>
      <name val="Times New Roman"/>
      <family val="1"/>
      <charset val="204"/>
    </font>
    <font>
      <sz val="8"/>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9"/>
      <color rgb="FFFF0000"/>
      <name val="Times New Roman"/>
      <family val="1"/>
      <charset val="204"/>
    </font>
    <font>
      <u/>
      <sz val="11"/>
      <color theme="10"/>
      <name val="Calibri"/>
      <family val="2"/>
      <charset val="204"/>
      <scheme val="minor"/>
    </font>
    <font>
      <sz val="11"/>
      <color rgb="FFFF0000"/>
      <name val="Times New Roman"/>
      <family val="1"/>
      <charset val="204"/>
    </font>
    <font>
      <sz val="10"/>
      <color rgb="FFFF0000"/>
      <name val="Times New Roman"/>
      <family val="1"/>
      <charset val="204"/>
    </font>
    <font>
      <b/>
      <sz val="11"/>
      <color theme="1"/>
      <name val="Times New Roman"/>
      <family val="1"/>
      <charset val="204"/>
    </font>
    <font>
      <sz val="11"/>
      <color theme="1"/>
      <name val="Times New Roman"/>
      <family val="1"/>
      <charset val="204"/>
    </font>
    <font>
      <u/>
      <sz val="11"/>
      <name val="Times New Roman"/>
      <family val="1"/>
      <charset val="204"/>
    </font>
    <font>
      <b/>
      <u/>
      <sz val="11"/>
      <name val="Times New Roman"/>
      <family val="1"/>
      <charset val="204"/>
    </font>
    <font>
      <b/>
      <sz val="11"/>
      <color rgb="FFFF0000"/>
      <name val="Times New Roman"/>
      <family val="1"/>
      <charset val="204"/>
    </font>
    <font>
      <sz val="12"/>
      <color rgb="FFFF0000"/>
      <name val="Times New Roman"/>
      <family val="1"/>
      <charset val="204"/>
    </font>
    <font>
      <b/>
      <sz val="12"/>
      <color rgb="FFFF0000"/>
      <name val="Times New Roman"/>
      <family val="1"/>
      <charset val="204"/>
    </font>
    <font>
      <sz val="11"/>
      <color rgb="FFFF0000"/>
      <name val="Calibri"/>
      <family val="2"/>
      <charset val="204"/>
      <scheme val="minor"/>
    </font>
    <font>
      <sz val="11"/>
      <color rgb="FFFFFF00"/>
      <name val="Times New Roman"/>
      <family val="1"/>
      <charset val="204"/>
    </font>
    <font>
      <sz val="11"/>
      <color rgb="FFFFFFCC"/>
      <name val="Times New Roman"/>
      <family val="1"/>
      <charset val="204"/>
    </font>
    <font>
      <sz val="11"/>
      <color rgb="FF92D050"/>
      <name val="Times New Roman"/>
      <family val="1"/>
      <charset val="204"/>
    </font>
    <font>
      <sz val="11"/>
      <name val="Calibri"/>
      <family val="2"/>
      <charset val="204"/>
      <scheme val="minor"/>
    </font>
    <font>
      <sz val="7"/>
      <name val="Times New Roman"/>
      <family val="1"/>
      <charset val="204"/>
    </font>
    <font>
      <b/>
      <sz val="8"/>
      <name val="Times New Roman"/>
      <family val="1"/>
      <charset val="204"/>
    </font>
    <font>
      <sz val="8"/>
      <color theme="1"/>
      <name val="Times New Roman"/>
      <family val="1"/>
      <charset val="204"/>
    </font>
    <font>
      <b/>
      <sz val="9"/>
      <name val="Times New Roman"/>
      <family val="1"/>
      <charset val="204"/>
    </font>
    <font>
      <sz val="11"/>
      <color theme="1"/>
      <name val="Calibri"/>
      <family val="2"/>
      <charset val="204"/>
      <scheme val="minor"/>
    </font>
    <font>
      <sz val="11"/>
      <color theme="1"/>
      <name val="Calibri"/>
      <family val="2"/>
      <scheme val="minor"/>
    </font>
    <font>
      <sz val="10"/>
      <color theme="1"/>
      <name val="Times New Roman"/>
      <family val="1"/>
      <charset val="204"/>
    </font>
    <font>
      <i/>
      <sz val="10"/>
      <color theme="1"/>
      <name val="Times New Roman"/>
      <family val="1"/>
      <charset val="204"/>
    </font>
    <font>
      <i/>
      <sz val="11"/>
      <color theme="1"/>
      <name val="Times New Roman"/>
      <family val="1"/>
      <charset val="204"/>
    </font>
    <font>
      <sz val="9"/>
      <color indexed="81"/>
      <name val="Tahoma"/>
      <family val="2"/>
      <charset val="204"/>
    </font>
    <font>
      <b/>
      <sz val="9"/>
      <color indexed="81"/>
      <name val="Tahoma"/>
      <family val="2"/>
      <charset val="204"/>
    </font>
    <font>
      <b/>
      <sz val="12"/>
      <color theme="1"/>
      <name val="Times New Roman"/>
      <family val="1"/>
      <charset val="204"/>
    </font>
    <font>
      <b/>
      <sz val="10"/>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0" fillId="0" borderId="0"/>
    <xf numFmtId="0" fontId="31" fillId="0" borderId="0"/>
  </cellStyleXfs>
  <cellXfs count="714">
    <xf numFmtId="0" fontId="0" fillId="0" borderId="0" xfId="0"/>
    <xf numFmtId="0" fontId="9" fillId="0" borderId="0" xfId="0" applyNumberFormat="1" applyFont="1" applyFill="1" applyBorder="1" applyAlignment="1">
      <alignment horizontal="left"/>
    </xf>
    <xf numFmtId="49" fontId="8" fillId="0" borderId="0" xfId="0" applyNumberFormat="1" applyFont="1" applyFill="1" applyBorder="1" applyAlignment="1">
      <alignment horizontal="left"/>
    </xf>
    <xf numFmtId="0" fontId="3" fillId="0" borderId="0" xfId="0" applyNumberFormat="1" applyFont="1" applyFill="1" applyBorder="1" applyAlignment="1">
      <alignment horizontal="center" vertical="top"/>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xf>
    <xf numFmtId="0" fontId="15" fillId="0" borderId="17" xfId="0" applyFont="1" applyFill="1" applyBorder="1" applyAlignment="1">
      <alignment vertical="center" wrapText="1"/>
    </xf>
    <xf numFmtId="0" fontId="15" fillId="0" borderId="15" xfId="0" applyFont="1" applyFill="1" applyBorder="1" applyAlignment="1">
      <alignment vertical="center" wrapText="1"/>
    </xf>
    <xf numFmtId="0" fontId="15" fillId="0" borderId="0" xfId="0" applyFont="1" applyFill="1"/>
    <xf numFmtId="0" fontId="9" fillId="0" borderId="0" xfId="0" applyFont="1"/>
    <xf numFmtId="0" fontId="9" fillId="0" borderId="17" xfId="0" applyFont="1" applyBorder="1" applyAlignment="1">
      <alignment horizontal="center" vertical="center" wrapText="1"/>
    </xf>
    <xf numFmtId="0" fontId="9" fillId="0" borderId="17" xfId="0" applyFont="1" applyBorder="1" applyAlignment="1">
      <alignment vertical="center" wrapText="1"/>
    </xf>
    <xf numFmtId="0" fontId="9" fillId="0" borderId="17" xfId="0" applyFont="1" applyFill="1" applyBorder="1" applyAlignment="1">
      <alignment vertical="center" wrapText="1"/>
    </xf>
    <xf numFmtId="0" fontId="18" fillId="0" borderId="0" xfId="0" applyNumberFormat="1" applyFont="1" applyFill="1" applyBorder="1" applyAlignment="1">
      <alignment horizontal="left"/>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top"/>
    </xf>
    <xf numFmtId="0" fontId="9" fillId="0" borderId="0" xfId="0" applyNumberFormat="1" applyFont="1" applyFill="1" applyBorder="1" applyAlignment="1">
      <alignment horizontal="left" vertical="center"/>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right" vertical="center"/>
    </xf>
    <xf numFmtId="0" fontId="9"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0" fontId="20" fillId="0" borderId="0" xfId="0" applyNumberFormat="1" applyFont="1" applyFill="1" applyBorder="1" applyAlignment="1">
      <alignment horizontal="left"/>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0" fontId="19" fillId="0" borderId="0" xfId="0" applyNumberFormat="1" applyFont="1" applyFill="1" applyBorder="1" applyAlignment="1">
      <alignment horizontal="left"/>
    </xf>
    <xf numFmtId="0" fontId="8" fillId="0" borderId="2" xfId="0" applyNumberFormat="1" applyFont="1" applyFill="1" applyBorder="1" applyAlignment="1">
      <alignment horizontal="center"/>
    </xf>
    <xf numFmtId="0" fontId="15" fillId="0" borderId="17" xfId="0" applyFont="1" applyFill="1" applyBorder="1" applyAlignment="1">
      <alignment horizontal="center" vertical="center" wrapText="1"/>
    </xf>
    <xf numFmtId="0" fontId="9" fillId="0" borderId="15" xfId="0" applyFont="1" applyBorder="1" applyAlignment="1">
      <alignment horizontal="center" vertical="center" wrapText="1"/>
    </xf>
    <xf numFmtId="49" fontId="8" fillId="0" borderId="0" xfId="0" applyNumberFormat="1" applyFont="1" applyFill="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top"/>
    </xf>
    <xf numFmtId="0" fontId="13" fillId="0" borderId="0" xfId="0" applyNumberFormat="1" applyFont="1" applyFill="1" applyBorder="1" applyAlignment="1">
      <alignment horizontal="left" vertical="center"/>
    </xf>
    <xf numFmtId="0" fontId="8"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xf>
    <xf numFmtId="0" fontId="8" fillId="0" borderId="0" xfId="0" applyFont="1" applyAlignment="1">
      <alignment horizontal="center" wrapText="1"/>
    </xf>
    <xf numFmtId="49" fontId="9" fillId="0" borderId="15" xfId="0" applyNumberFormat="1" applyFont="1" applyBorder="1" applyAlignment="1">
      <alignment horizontal="center" vertical="center" wrapText="1"/>
    </xf>
    <xf numFmtId="0" fontId="16" fillId="0" borderId="17" xfId="0" applyFont="1" applyBorder="1" applyAlignment="1">
      <alignment vertical="center" wrapText="1"/>
    </xf>
    <xf numFmtId="0" fontId="9" fillId="0" borderId="19" xfId="0" applyFont="1" applyBorder="1" applyAlignment="1">
      <alignment vertical="center" wrapText="1"/>
    </xf>
    <xf numFmtId="0" fontId="9" fillId="0" borderId="0" xfId="0" applyFont="1" applyAlignment="1">
      <alignment wrapText="1"/>
    </xf>
    <xf numFmtId="49" fontId="5" fillId="0" borderId="0" xfId="0" applyNumberFormat="1" applyFont="1" applyFill="1" applyBorder="1" applyAlignment="1">
      <alignment horizontal="left"/>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9" fillId="0" borderId="0" xfId="0" applyFont="1" applyFill="1"/>
    <xf numFmtId="0" fontId="14" fillId="0" borderId="15" xfId="0" applyFont="1" applyFill="1" applyBorder="1" applyAlignment="1">
      <alignment vertical="center" wrapText="1"/>
    </xf>
    <xf numFmtId="0" fontId="14" fillId="0" borderId="0" xfId="0" applyFont="1" applyFill="1"/>
    <xf numFmtId="0" fontId="22" fillId="0" borderId="0" xfId="0" applyFont="1" applyFill="1"/>
    <xf numFmtId="0" fontId="9" fillId="0" borderId="13" xfId="0" applyFont="1" applyBorder="1" applyAlignment="1">
      <alignment vertical="center" wrapText="1"/>
    </xf>
    <xf numFmtId="0" fontId="23" fillId="0" borderId="0" xfId="0" applyFont="1"/>
    <xf numFmtId="0" fontId="9" fillId="0" borderId="17" xfId="0" applyFont="1" applyFill="1" applyBorder="1" applyAlignment="1">
      <alignment horizontal="center" vertical="center" wrapText="1"/>
    </xf>
    <xf numFmtId="0" fontId="9" fillId="0" borderId="0" xfId="0" applyFont="1" applyFill="1" applyAlignment="1">
      <alignment horizontal="justify" vertical="center"/>
    </xf>
    <xf numFmtId="0" fontId="0" fillId="0" borderId="17" xfId="0" applyFill="1" applyBorder="1" applyAlignment="1">
      <alignment horizontal="center" vertical="center" wrapText="1"/>
    </xf>
    <xf numFmtId="0" fontId="9" fillId="0" borderId="21" xfId="0" applyFont="1" applyBorder="1"/>
    <xf numFmtId="0" fontId="9" fillId="0" borderId="17" xfId="0" applyFont="1" applyFill="1" applyBorder="1" applyAlignment="1">
      <alignment horizontal="center" vertical="center" wrapText="1"/>
    </xf>
    <xf numFmtId="49"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Fill="1" applyBorder="1" applyAlignment="1">
      <alignment vertical="center" wrapText="1"/>
    </xf>
    <xf numFmtId="49" fontId="9" fillId="0" borderId="15"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0" fillId="0" borderId="15" xfId="0" applyNumberFormat="1" applyFill="1" applyBorder="1" applyAlignment="1">
      <alignment horizontal="center" vertical="center" wrapText="1"/>
    </xf>
    <xf numFmtId="0" fontId="9" fillId="0" borderId="0" xfId="0" applyFont="1" applyBorder="1" applyAlignment="1">
      <alignment wrapText="1"/>
    </xf>
    <xf numFmtId="0" fontId="9" fillId="0" borderId="0" xfId="0" applyFont="1" applyBorder="1" applyAlignment="1">
      <alignment horizontal="center" vertical="center"/>
    </xf>
    <xf numFmtId="0" fontId="12" fillId="0" borderId="0" xfId="0" applyFont="1" applyAlignment="1">
      <alignment horizontal="left" vertical="top"/>
    </xf>
    <xf numFmtId="0" fontId="12" fillId="0" borderId="0" xfId="0" applyFont="1" applyFill="1" applyAlignment="1">
      <alignment horizontal="left" vertical="top"/>
    </xf>
    <xf numFmtId="0" fontId="25" fillId="0" borderId="17" xfId="0" applyFont="1" applyFill="1" applyBorder="1" applyAlignment="1">
      <alignment horizontal="center" vertical="center" wrapText="1"/>
    </xf>
    <xf numFmtId="0" fontId="16" fillId="0" borderId="17" xfId="0" applyFont="1" applyFill="1" applyBorder="1" applyAlignment="1">
      <alignment vertical="center" wrapText="1"/>
    </xf>
    <xf numFmtId="0" fontId="16" fillId="0" borderId="19" xfId="0" applyFont="1" applyBorder="1" applyAlignment="1">
      <alignment vertical="center" wrapText="1"/>
    </xf>
    <xf numFmtId="0" fontId="9" fillId="0" borderId="1" xfId="0" applyFont="1" applyBorder="1" applyAlignment="1">
      <alignment horizontal="center" vertical="center" wrapText="1"/>
    </xf>
    <xf numFmtId="0" fontId="4" fillId="0" borderId="0" xfId="1" applyNumberFormat="1" applyFont="1" applyFill="1" applyBorder="1" applyAlignment="1">
      <alignment horizontal="left" wrapText="1"/>
    </xf>
    <xf numFmtId="0" fontId="4" fillId="0" borderId="0" xfId="1" applyNumberFormat="1" applyFont="1" applyFill="1" applyBorder="1" applyAlignment="1">
      <alignment horizontal="left"/>
    </xf>
    <xf numFmtId="0" fontId="2" fillId="0" borderId="0" xfId="1" applyNumberFormat="1" applyFont="1" applyFill="1" applyBorder="1" applyAlignment="1">
      <alignment vertical="top"/>
    </xf>
    <xf numFmtId="0" fontId="26" fillId="0" borderId="0" xfId="1" applyNumberFormat="1" applyFont="1" applyFill="1" applyBorder="1" applyAlignment="1">
      <alignment vertical="top" wrapText="1"/>
    </xf>
    <xf numFmtId="0" fontId="27" fillId="0" borderId="0" xfId="1" applyNumberFormat="1" applyFont="1" applyFill="1" applyBorder="1" applyAlignment="1">
      <alignment horizontal="left"/>
    </xf>
    <xf numFmtId="0" fontId="4" fillId="0" borderId="0" xfId="1" applyNumberFormat="1" applyFont="1" applyFill="1" applyBorder="1" applyAlignment="1"/>
    <xf numFmtId="0" fontId="9" fillId="0" borderId="12" xfId="0" applyFont="1" applyBorder="1"/>
    <xf numFmtId="0" fontId="9" fillId="0" borderId="0" xfId="0" applyFont="1" applyBorder="1"/>
    <xf numFmtId="0" fontId="9" fillId="2" borderId="0" xfId="0" applyFont="1" applyFill="1" applyBorder="1"/>
    <xf numFmtId="0" fontId="8" fillId="0" borderId="15" xfId="0" applyFont="1" applyFill="1" applyBorder="1" applyAlignment="1">
      <alignment horizontal="center" vertical="center" wrapText="1"/>
    </xf>
    <xf numFmtId="0" fontId="7" fillId="0" borderId="0" xfId="1" applyNumberFormat="1" applyFont="1" applyFill="1" applyBorder="1" applyAlignment="1">
      <alignment vertical="center"/>
    </xf>
    <xf numFmtId="0" fontId="8" fillId="0" borderId="17" xfId="0" applyFont="1" applyFill="1" applyBorder="1" applyAlignment="1">
      <alignment horizontal="center" vertical="center" wrapText="1"/>
    </xf>
    <xf numFmtId="0" fontId="8" fillId="0" borderId="29" xfId="0"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14" fillId="0" borderId="17" xfId="0" applyFont="1" applyFill="1" applyBorder="1" applyAlignment="1">
      <alignment horizontal="center" vertical="center" wrapText="1"/>
    </xf>
    <xf numFmtId="4" fontId="14" fillId="0" borderId="17" xfId="0" applyNumberFormat="1" applyFont="1" applyFill="1" applyBorder="1" applyAlignment="1">
      <alignment horizontal="center" vertical="center" wrapText="1"/>
    </xf>
    <xf numFmtId="0" fontId="14" fillId="0" borderId="17" xfId="0" applyFont="1" applyFill="1" applyBorder="1" applyAlignment="1">
      <alignment vertical="center" wrapText="1"/>
    </xf>
    <xf numFmtId="4" fontId="9" fillId="0" borderId="17" xfId="0" applyNumberFormat="1" applyFont="1" applyBorder="1" applyAlignment="1">
      <alignment vertical="center" wrapText="1"/>
    </xf>
    <xf numFmtId="4" fontId="9" fillId="0" borderId="17" xfId="0" applyNumberFormat="1" applyFont="1" applyBorder="1" applyAlignment="1">
      <alignment horizontal="center" vertical="center" wrapText="1"/>
    </xf>
    <xf numFmtId="4" fontId="15" fillId="0" borderId="0" xfId="0" applyNumberFormat="1" applyFont="1" applyFill="1"/>
    <xf numFmtId="0" fontId="9" fillId="0" borderId="30" xfId="0" applyFont="1" applyBorder="1"/>
    <xf numFmtId="0" fontId="22" fillId="0" borderId="0" xfId="0" applyFont="1" applyFill="1" applyBorder="1"/>
    <xf numFmtId="0" fontId="9" fillId="0" borderId="13" xfId="0" applyFont="1" applyBorder="1"/>
    <xf numFmtId="49" fontId="4" fillId="3" borderId="1" xfId="1" applyNumberFormat="1" applyFont="1" applyFill="1" applyBorder="1" applyAlignment="1">
      <alignment horizontal="center" wrapText="1"/>
    </xf>
    <xf numFmtId="4" fontId="7" fillId="3" borderId="1" xfId="1" applyNumberFormat="1" applyFont="1" applyFill="1" applyBorder="1" applyAlignment="1">
      <alignment horizontal="center"/>
    </xf>
    <xf numFmtId="4" fontId="3" fillId="3" borderId="1" xfId="1" applyNumberFormat="1" applyFont="1" applyFill="1" applyBorder="1" applyAlignment="1">
      <alignment horizontal="center"/>
    </xf>
    <xf numFmtId="4" fontId="3" fillId="3" borderId="1" xfId="1" applyNumberFormat="1" applyFont="1" applyFill="1" applyBorder="1" applyAlignment="1">
      <alignment horizontal="center" vertical="center"/>
    </xf>
    <xf numFmtId="0" fontId="4" fillId="3" borderId="1" xfId="1" applyNumberFormat="1" applyFont="1" applyFill="1" applyBorder="1" applyAlignment="1">
      <alignment horizontal="left"/>
    </xf>
    <xf numFmtId="0" fontId="4" fillId="3" borderId="0" xfId="1" applyNumberFormat="1" applyFont="1" applyFill="1" applyBorder="1" applyAlignment="1">
      <alignment wrapText="1"/>
    </xf>
    <xf numFmtId="0" fontId="4" fillId="3" borderId="0" xfId="1" applyNumberFormat="1" applyFont="1" applyFill="1" applyBorder="1" applyAlignment="1">
      <alignment horizontal="left"/>
    </xf>
    <xf numFmtId="0" fontId="15" fillId="3" borderId="0" xfId="0" applyFont="1" applyFill="1" applyAlignment="1">
      <alignment horizontal="center"/>
    </xf>
    <xf numFmtId="0" fontId="15" fillId="3" borderId="1" xfId="0" applyFont="1" applyFill="1" applyBorder="1"/>
    <xf numFmtId="0" fontId="24" fillId="3" borderId="1" xfId="0" applyFont="1" applyFill="1" applyBorder="1" applyAlignment="1">
      <alignment vertical="center" wrapText="1"/>
    </xf>
    <xf numFmtId="0" fontId="15" fillId="3" borderId="0" xfId="0" applyFont="1" applyFill="1"/>
    <xf numFmtId="4" fontId="3" fillId="3" borderId="1" xfId="1" applyNumberFormat="1" applyFont="1" applyFill="1" applyBorder="1" applyAlignment="1"/>
    <xf numFmtId="0" fontId="2" fillId="3" borderId="1" xfId="1" applyNumberFormat="1" applyFont="1" applyFill="1" applyBorder="1" applyAlignment="1">
      <alignment horizontal="left" wrapText="1"/>
    </xf>
    <xf numFmtId="49" fontId="3" fillId="3" borderId="1" xfId="0" applyNumberFormat="1" applyFont="1" applyFill="1" applyBorder="1" applyAlignment="1">
      <alignment horizontal="center"/>
    </xf>
    <xf numFmtId="0" fontId="27" fillId="3" borderId="0" xfId="1" applyNumberFormat="1" applyFont="1" applyFill="1" applyBorder="1" applyAlignment="1">
      <alignment horizontal="left"/>
    </xf>
    <xf numFmtId="0" fontId="7" fillId="3" borderId="1" xfId="1" applyFont="1" applyFill="1" applyBorder="1" applyAlignment="1">
      <alignment horizontal="left" wrapText="1"/>
    </xf>
    <xf numFmtId="49" fontId="7" fillId="3" borderId="1" xfId="1" applyNumberFormat="1" applyFont="1" applyFill="1" applyBorder="1" applyAlignment="1">
      <alignment horizontal="center" wrapText="1"/>
    </xf>
    <xf numFmtId="0" fontId="27" fillId="3" borderId="1" xfId="1" applyNumberFormat="1" applyFont="1" applyFill="1" applyBorder="1" applyAlignment="1">
      <alignment horizontal="left"/>
    </xf>
    <xf numFmtId="0" fontId="2" fillId="3" borderId="1" xfId="1" applyFont="1" applyFill="1" applyBorder="1" applyAlignment="1">
      <alignment horizontal="left" wrapText="1"/>
    </xf>
    <xf numFmtId="0" fontId="2" fillId="3" borderId="1" xfId="1" applyFont="1" applyFill="1" applyBorder="1" applyAlignment="1">
      <alignment horizontal="center" wrapText="1"/>
    </xf>
    <xf numFmtId="0" fontId="3" fillId="3" borderId="1" xfId="1" applyFont="1" applyFill="1" applyBorder="1" applyAlignment="1">
      <alignment horizontal="left" wrapText="1"/>
    </xf>
    <xf numFmtId="0" fontId="3" fillId="3" borderId="1" xfId="1" applyFont="1" applyFill="1" applyBorder="1" applyAlignment="1">
      <alignment horizontal="center" wrapText="1"/>
    </xf>
    <xf numFmtId="0" fontId="7" fillId="3" borderId="1" xfId="1" applyNumberFormat="1" applyFont="1" applyFill="1" applyBorder="1" applyAlignment="1">
      <alignment horizontal="left" wrapText="1"/>
    </xf>
    <xf numFmtId="0" fontId="7" fillId="3" borderId="1" xfId="1" applyNumberFormat="1" applyFont="1" applyFill="1" applyBorder="1" applyAlignment="1">
      <alignment horizontal="center" wrapText="1"/>
    </xf>
    <xf numFmtId="0" fontId="3" fillId="3" borderId="1" xfId="1" applyNumberFormat="1" applyFont="1" applyFill="1" applyBorder="1" applyAlignment="1">
      <alignment horizontal="left" wrapText="1"/>
    </xf>
    <xf numFmtId="0" fontId="3" fillId="3" borderId="1" xfId="1" applyNumberFormat="1" applyFont="1" applyFill="1" applyBorder="1" applyAlignment="1">
      <alignment horizontal="center" wrapText="1"/>
    </xf>
    <xf numFmtId="0" fontId="2" fillId="3" borderId="1" xfId="1" applyNumberFormat="1" applyFont="1" applyFill="1" applyBorder="1" applyAlignment="1">
      <alignment horizontal="left" vertical="center" wrapText="1"/>
    </xf>
    <xf numFmtId="0" fontId="2" fillId="3" borderId="1" xfId="1" applyNumberFormat="1" applyFont="1" applyFill="1" applyBorder="1" applyAlignment="1">
      <alignment horizontal="center" vertical="center" wrapText="1"/>
    </xf>
    <xf numFmtId="49" fontId="3" fillId="3" borderId="1" xfId="1" applyNumberFormat="1" applyFont="1" applyFill="1" applyBorder="1" applyAlignment="1">
      <alignment horizontal="center"/>
    </xf>
    <xf numFmtId="0" fontId="2" fillId="3" borderId="1" xfId="1" applyNumberFormat="1" applyFont="1" applyFill="1" applyBorder="1" applyAlignment="1">
      <alignment horizontal="center" wrapText="1"/>
    </xf>
    <xf numFmtId="0" fontId="7" fillId="3" borderId="1" xfId="1" applyFont="1" applyFill="1" applyBorder="1" applyAlignment="1">
      <alignment horizontal="center" wrapText="1"/>
    </xf>
    <xf numFmtId="0" fontId="29" fillId="3" borderId="1" xfId="1" applyNumberFormat="1" applyFont="1" applyFill="1" applyBorder="1" applyAlignment="1">
      <alignment horizontal="center" wrapText="1"/>
    </xf>
    <xf numFmtId="0" fontId="4" fillId="3" borderId="1" xfId="1" applyNumberFormat="1" applyFont="1" applyFill="1" applyBorder="1" applyAlignment="1">
      <alignment horizontal="left" vertical="center"/>
    </xf>
    <xf numFmtId="0" fontId="4" fillId="3" borderId="0" xfId="1" applyNumberFormat="1" applyFont="1" applyFill="1" applyBorder="1" applyAlignment="1">
      <alignment horizontal="left" vertical="center"/>
    </xf>
    <xf numFmtId="4" fontId="7" fillId="3" borderId="1" xfId="1" applyNumberFormat="1" applyFont="1" applyFill="1" applyBorder="1" applyAlignment="1">
      <alignment vertical="center"/>
    </xf>
    <xf numFmtId="49" fontId="3" fillId="3" borderId="1" xfId="1" applyNumberFormat="1" applyFont="1" applyFill="1" applyBorder="1" applyAlignment="1">
      <alignment horizontal="center" vertical="center"/>
    </xf>
    <xf numFmtId="0" fontId="4" fillId="3" borderId="1" xfId="1" applyNumberFormat="1" applyFont="1" applyFill="1" applyBorder="1" applyAlignment="1">
      <alignment horizontal="left" wrapText="1"/>
    </xf>
    <xf numFmtId="0" fontId="4" fillId="3" borderId="1" xfId="1" applyNumberFormat="1" applyFont="1" applyFill="1" applyBorder="1" applyAlignment="1">
      <alignment horizontal="center" wrapText="1"/>
    </xf>
    <xf numFmtId="0" fontId="4" fillId="3" borderId="0" xfId="1" applyNumberFormat="1" applyFont="1" applyFill="1" applyBorder="1" applyAlignment="1">
      <alignment horizontal="left" wrapText="1"/>
    </xf>
    <xf numFmtId="0" fontId="4" fillId="3" borderId="0" xfId="1" applyNumberFormat="1" applyFont="1" applyFill="1" applyBorder="1" applyAlignment="1">
      <alignment horizontal="center" wrapText="1"/>
    </xf>
    <xf numFmtId="4" fontId="9" fillId="3" borderId="17" xfId="0" applyNumberFormat="1" applyFont="1" applyFill="1" applyBorder="1" applyAlignment="1">
      <alignment vertical="center" wrapText="1"/>
    </xf>
    <xf numFmtId="0" fontId="15" fillId="3" borderId="0" xfId="0" applyFont="1" applyFill="1" applyBorder="1"/>
    <xf numFmtId="0" fontId="14" fillId="3" borderId="13"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5" fillId="3" borderId="30" xfId="0" applyFont="1" applyFill="1" applyBorder="1"/>
    <xf numFmtId="0" fontId="15" fillId="3" borderId="0" xfId="0" applyFont="1" applyFill="1" applyAlignment="1">
      <alignment horizontal="center" vertical="center"/>
    </xf>
    <xf numFmtId="0" fontId="15" fillId="3" borderId="1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4" fillId="3" borderId="15" xfId="0" applyFont="1" applyFill="1" applyBorder="1" applyAlignment="1">
      <alignment vertical="center" wrapText="1"/>
    </xf>
    <xf numFmtId="0" fontId="15" fillId="3" borderId="15" xfId="0" applyFont="1" applyFill="1" applyBorder="1" applyAlignment="1">
      <alignment vertical="center" wrapText="1"/>
    </xf>
    <xf numFmtId="4" fontId="15" fillId="3" borderId="17" xfId="0" applyNumberFormat="1" applyFont="1" applyFill="1" applyBorder="1" applyAlignment="1">
      <alignment horizontal="center" vertical="center" wrapText="1"/>
    </xf>
    <xf numFmtId="0" fontId="15" fillId="3" borderId="17" xfId="0" applyFont="1" applyFill="1" applyBorder="1" applyAlignment="1">
      <alignment vertical="center" wrapText="1"/>
    </xf>
    <xf numFmtId="0" fontId="15" fillId="3" borderId="30" xfId="0" applyFont="1" applyFill="1" applyBorder="1" applyAlignment="1">
      <alignment vertical="center" wrapText="1"/>
    </xf>
    <xf numFmtId="0" fontId="15" fillId="3" borderId="13" xfId="0" applyFont="1" applyFill="1" applyBorder="1" applyAlignment="1">
      <alignment vertical="center" wrapText="1"/>
    </xf>
    <xf numFmtId="0" fontId="15" fillId="3" borderId="3" xfId="0" applyFont="1" applyFill="1" applyBorder="1" applyAlignment="1">
      <alignment vertical="center" wrapText="1"/>
    </xf>
    <xf numFmtId="0" fontId="15" fillId="3" borderId="25" xfId="0" applyFont="1" applyFill="1" applyBorder="1" applyAlignment="1">
      <alignment vertical="center" wrapText="1"/>
    </xf>
    <xf numFmtId="0" fontId="15" fillId="3" borderId="13" xfId="0" applyFont="1" applyFill="1" applyBorder="1" applyAlignment="1">
      <alignment horizontal="center" vertical="center" wrapText="1"/>
    </xf>
    <xf numFmtId="164" fontId="15" fillId="3" borderId="17" xfId="0" applyNumberFormat="1" applyFont="1" applyFill="1" applyBorder="1" applyAlignment="1">
      <alignment horizontal="center" vertical="center" wrapText="1"/>
    </xf>
    <xf numFmtId="0" fontId="2" fillId="3" borderId="1" xfId="0" applyNumberFormat="1" applyFont="1" applyFill="1" applyBorder="1" applyAlignment="1">
      <alignment horizontal="left" wrapText="1"/>
    </xf>
    <xf numFmtId="4" fontId="14" fillId="0" borderId="0" xfId="0" applyNumberFormat="1" applyFont="1" applyFill="1"/>
    <xf numFmtId="0" fontId="28" fillId="3" borderId="7" xfId="1" applyFont="1" applyFill="1" applyBorder="1" applyAlignment="1">
      <alignment horizontal="center" vertical="center" wrapText="1"/>
    </xf>
    <xf numFmtId="4" fontId="7" fillId="3" borderId="3" xfId="1" applyNumberFormat="1" applyFont="1" applyFill="1" applyBorder="1" applyAlignment="1">
      <alignment horizontal="center"/>
    </xf>
    <xf numFmtId="4" fontId="3" fillId="3" borderId="3" xfId="1" applyNumberFormat="1" applyFont="1" applyFill="1" applyBorder="1" applyAlignment="1">
      <alignment horizontal="center"/>
    </xf>
    <xf numFmtId="4" fontId="3" fillId="3" borderId="3" xfId="1" applyNumberFormat="1" applyFont="1" applyFill="1" applyBorder="1" applyAlignment="1">
      <alignment horizontal="center" vertical="center"/>
    </xf>
    <xf numFmtId="0" fontId="4" fillId="3" borderId="3" xfId="1" applyNumberFormat="1" applyFont="1" applyFill="1" applyBorder="1" applyAlignment="1">
      <alignment horizontal="left"/>
    </xf>
    <xf numFmtId="0" fontId="2" fillId="3" borderId="0" xfId="1" applyFont="1" applyFill="1"/>
    <xf numFmtId="0" fontId="3" fillId="3" borderId="0" xfId="1" applyFont="1" applyFill="1"/>
    <xf numFmtId="0" fontId="4" fillId="3" borderId="0" xfId="1" applyFont="1" applyFill="1"/>
    <xf numFmtId="0" fontId="3" fillId="3" borderId="0" xfId="1" applyFont="1" applyFill="1" applyAlignment="1">
      <alignment horizontal="right"/>
    </xf>
    <xf numFmtId="49" fontId="3" fillId="3" borderId="0" xfId="1" applyNumberFormat="1" applyFont="1" applyFill="1" applyBorder="1" applyAlignment="1">
      <alignment horizontal="left"/>
    </xf>
    <xf numFmtId="0" fontId="3" fillId="3" borderId="0" xfId="1" applyFont="1" applyFill="1" applyBorder="1"/>
    <xf numFmtId="0" fontId="7" fillId="3" borderId="0" xfId="1" applyFont="1" applyFill="1"/>
    <xf numFmtId="0" fontId="7" fillId="3" borderId="0" xfId="1" applyFont="1" applyFill="1" applyAlignment="1">
      <alignment horizontal="right"/>
    </xf>
    <xf numFmtId="49" fontId="7" fillId="3" borderId="0" xfId="1" applyNumberFormat="1" applyFont="1" applyFill="1" applyBorder="1" applyAlignment="1">
      <alignment horizontal="center"/>
    </xf>
    <xf numFmtId="0" fontId="7" fillId="3" borderId="0" xfId="1" applyFont="1" applyFill="1" applyBorder="1" applyAlignment="1">
      <alignment horizontal="right"/>
    </xf>
    <xf numFmtId="49" fontId="7" fillId="3" borderId="0" xfId="1" applyNumberFormat="1" applyFont="1" applyFill="1" applyBorder="1" applyAlignment="1">
      <alignment horizontal="left"/>
    </xf>
    <xf numFmtId="0" fontId="6" fillId="3" borderId="0" xfId="1" applyFont="1" applyFill="1"/>
    <xf numFmtId="0" fontId="6" fillId="3" borderId="0" xfId="0" applyFont="1" applyFill="1"/>
    <xf numFmtId="0" fontId="3" fillId="3" borderId="0" xfId="1" applyFont="1" applyFill="1" applyAlignment="1">
      <alignment vertical="center"/>
    </xf>
    <xf numFmtId="0" fontId="3" fillId="3" borderId="0" xfId="1" applyFont="1" applyFill="1" applyAlignment="1">
      <alignment horizontal="right" vertical="center"/>
    </xf>
    <xf numFmtId="0" fontId="3" fillId="3" borderId="0" xfId="1" applyFont="1" applyFill="1" applyAlignment="1">
      <alignment vertical="top"/>
    </xf>
    <xf numFmtId="0" fontId="3" fillId="3" borderId="0" xfId="1" applyFont="1" applyFill="1" applyAlignment="1"/>
    <xf numFmtId="49" fontId="3" fillId="3" borderId="0" xfId="1" applyNumberFormat="1" applyFont="1" applyFill="1" applyBorder="1" applyAlignment="1">
      <alignment horizontal="center"/>
    </xf>
    <xf numFmtId="0" fontId="3" fillId="3" borderId="0" xfId="1" applyFont="1" applyFill="1" applyBorder="1" applyAlignment="1">
      <alignment horizontal="left" vertical="top" wrapText="1"/>
    </xf>
    <xf numFmtId="0" fontId="3" fillId="3" borderId="0" xfId="1" applyFont="1" applyFill="1" applyBorder="1" applyAlignment="1">
      <alignment vertical="top"/>
    </xf>
    <xf numFmtId="0" fontId="3" fillId="3" borderId="0" xfId="1" applyFont="1" applyFill="1" applyAlignment="1">
      <alignment horizontal="left" vertical="top"/>
    </xf>
    <xf numFmtId="0" fontId="3" fillId="3" borderId="0" xfId="1" applyFont="1" applyFill="1" applyBorder="1" applyAlignment="1">
      <alignment horizontal="left"/>
    </xf>
    <xf numFmtId="0" fontId="3" fillId="3" borderId="0" xfId="1" applyFont="1" applyFill="1" applyAlignment="1">
      <alignment horizontal="left"/>
    </xf>
    <xf numFmtId="4" fontId="9" fillId="0" borderId="32" xfId="0" applyNumberFormat="1" applyFont="1" applyFill="1" applyBorder="1" applyAlignment="1">
      <alignment vertical="center" wrapText="1"/>
    </xf>
    <xf numFmtId="4" fontId="9" fillId="0" borderId="32" xfId="0" applyNumberFormat="1" applyFont="1" applyBorder="1" applyAlignment="1">
      <alignment vertical="center" wrapText="1"/>
    </xf>
    <xf numFmtId="4" fontId="9" fillId="0" borderId="33" xfId="0" applyNumberFormat="1" applyFont="1" applyFill="1" applyBorder="1" applyAlignment="1">
      <alignment vertical="center" wrapText="1"/>
    </xf>
    <xf numFmtId="4" fontId="9" fillId="0" borderId="33" xfId="0" applyNumberFormat="1" applyFont="1" applyBorder="1" applyAlignment="1">
      <alignment vertical="center" wrapText="1"/>
    </xf>
    <xf numFmtId="4" fontId="9" fillId="0" borderId="33" xfId="0" applyNumberFormat="1" applyFont="1" applyFill="1" applyBorder="1" applyAlignment="1">
      <alignment horizontal="center" vertical="center" wrapText="1"/>
    </xf>
    <xf numFmtId="4" fontId="25" fillId="0" borderId="34" xfId="0" applyNumberFormat="1" applyFont="1" applyFill="1" applyBorder="1" applyAlignment="1">
      <alignment vertical="center" wrapText="1"/>
    </xf>
    <xf numFmtId="4" fontId="9" fillId="0" borderId="34" xfId="0" applyNumberFormat="1" applyFont="1" applyFill="1" applyBorder="1" applyAlignment="1">
      <alignment horizontal="center" vertical="center" wrapText="1"/>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center"/>
    </xf>
    <xf numFmtId="0" fontId="8" fillId="0" borderId="0" xfId="0" applyNumberFormat="1" applyFont="1" applyFill="1" applyBorder="1" applyAlignment="1"/>
    <xf numFmtId="0" fontId="7" fillId="0" borderId="0" xfId="0" applyNumberFormat="1" applyFont="1" applyFill="1" applyBorder="1" applyAlignment="1">
      <alignment horizontal="left" vertical="center"/>
    </xf>
    <xf numFmtId="0" fontId="32" fillId="3" borderId="0" xfId="7" applyFont="1" applyFill="1" applyAlignment="1">
      <alignment vertical="center"/>
    </xf>
    <xf numFmtId="0" fontId="15" fillId="3" borderId="0" xfId="7" applyFont="1" applyFill="1"/>
    <xf numFmtId="0" fontId="32" fillId="3" borderId="0" xfId="7" applyFont="1" applyFill="1" applyAlignment="1">
      <alignment horizontal="center" vertical="center"/>
    </xf>
    <xf numFmtId="0" fontId="32" fillId="3" borderId="0" xfId="7" applyFont="1" applyFill="1" applyAlignment="1">
      <alignment horizontal="left" vertical="center"/>
    </xf>
    <xf numFmtId="4" fontId="15" fillId="3" borderId="0" xfId="7" applyNumberFormat="1" applyFont="1" applyFill="1"/>
    <xf numFmtId="0" fontId="32" fillId="3" borderId="0" xfId="7" applyFont="1" applyFill="1" applyAlignment="1">
      <alignment horizontal="justify" vertical="center"/>
    </xf>
    <xf numFmtId="0" fontId="33" fillId="3" borderId="0" xfId="7" applyFont="1" applyFill="1"/>
    <xf numFmtId="0" fontId="34" fillId="3" borderId="0" xfId="7" applyFont="1" applyFill="1"/>
    <xf numFmtId="4" fontId="33" fillId="3" borderId="0" xfId="7" applyNumberFormat="1" applyFont="1" applyFill="1"/>
    <xf numFmtId="4" fontId="34" fillId="3" borderId="0" xfId="7" applyNumberFormat="1" applyFont="1" applyFill="1"/>
    <xf numFmtId="0" fontId="8" fillId="0" borderId="0" xfId="0" applyNumberFormat="1" applyFont="1" applyFill="1" applyBorder="1" applyAlignment="1">
      <alignment horizontal="left"/>
    </xf>
    <xf numFmtId="0" fontId="3" fillId="0" borderId="0" xfId="0" applyNumberFormat="1" applyFont="1" applyFill="1" applyBorder="1" applyAlignment="1">
      <alignment horizontal="center" vertical="center" wrapText="1"/>
    </xf>
    <xf numFmtId="0" fontId="9" fillId="3" borderId="0" xfId="0" applyNumberFormat="1" applyFont="1" applyFill="1" applyBorder="1" applyAlignment="1">
      <alignment horizontal="left"/>
    </xf>
    <xf numFmtId="0" fontId="0" fillId="3" borderId="0" xfId="0" applyFill="1"/>
    <xf numFmtId="0" fontId="3" fillId="3" borderId="0" xfId="0" applyNumberFormat="1" applyFont="1" applyFill="1" applyBorder="1" applyAlignment="1">
      <alignment horizontal="center" vertical="top"/>
    </xf>
    <xf numFmtId="0" fontId="3" fillId="3" borderId="0" xfId="0" applyNumberFormat="1" applyFont="1" applyFill="1" applyBorder="1" applyAlignment="1">
      <alignment horizontal="left" vertical="center"/>
    </xf>
    <xf numFmtId="0" fontId="3" fillId="3" borderId="0" xfId="0" applyNumberFormat="1" applyFont="1" applyFill="1" applyBorder="1" applyAlignment="1">
      <alignment horizontal="left"/>
    </xf>
    <xf numFmtId="4" fontId="4" fillId="3" borderId="1" xfId="1" applyNumberFormat="1" applyFont="1" applyFill="1" applyBorder="1" applyAlignment="1">
      <alignment horizontal="left"/>
    </xf>
    <xf numFmtId="4" fontId="27" fillId="3" borderId="1" xfId="1" applyNumberFormat="1" applyFont="1" applyFill="1" applyBorder="1" applyAlignment="1">
      <alignment horizontal="left"/>
    </xf>
    <xf numFmtId="3" fontId="3" fillId="3" borderId="1" xfId="1" applyNumberFormat="1" applyFont="1" applyFill="1" applyBorder="1" applyAlignment="1">
      <alignment horizontal="center"/>
    </xf>
    <xf numFmtId="4" fontId="14" fillId="3" borderId="17" xfId="0" applyNumberFormat="1"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0" fontId="15" fillId="2" borderId="0" xfId="0" applyFont="1" applyFill="1"/>
    <xf numFmtId="0" fontId="27" fillId="2" borderId="0" xfId="1" applyNumberFormat="1" applyFont="1" applyFill="1" applyBorder="1" applyAlignment="1">
      <alignment horizontal="left"/>
    </xf>
    <xf numFmtId="0" fontId="9" fillId="2" borderId="0"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4" fillId="2" borderId="0" xfId="1" applyNumberFormat="1" applyFont="1" applyFill="1" applyBorder="1" applyAlignment="1">
      <alignment horizontal="left"/>
    </xf>
    <xf numFmtId="49" fontId="4" fillId="3" borderId="3" xfId="1" applyNumberFormat="1" applyFont="1" applyFill="1" applyBorder="1" applyAlignment="1">
      <alignment horizontal="center" wrapText="1"/>
    </xf>
    <xf numFmtId="4" fontId="4" fillId="3" borderId="0" xfId="1" applyNumberFormat="1" applyFont="1" applyFill="1" applyBorder="1" applyAlignment="1">
      <alignment horizontal="left"/>
    </xf>
    <xf numFmtId="0" fontId="9" fillId="3" borderId="1" xfId="0" applyFont="1" applyFill="1" applyBorder="1" applyAlignment="1">
      <alignment vertical="center" wrapText="1"/>
    </xf>
    <xf numFmtId="0" fontId="8" fillId="3" borderId="1" xfId="0" applyFont="1" applyFill="1" applyBorder="1" applyAlignment="1">
      <alignment vertical="center" wrapText="1"/>
    </xf>
    <xf numFmtId="0" fontId="9" fillId="3" borderId="22" xfId="0" applyFont="1" applyFill="1" applyBorder="1" applyAlignment="1">
      <alignment horizontal="center" vertical="center" wrapText="1"/>
    </xf>
    <xf numFmtId="0" fontId="9" fillId="3" borderId="27" xfId="0" applyFont="1" applyFill="1" applyBorder="1" applyAlignment="1">
      <alignment vertical="center" wrapText="1"/>
    </xf>
    <xf numFmtId="4" fontId="9" fillId="3" borderId="17"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14" fillId="3" borderId="1" xfId="0" applyFont="1" applyFill="1" applyBorder="1" applyAlignment="1">
      <alignment vertical="center" wrapText="1"/>
    </xf>
    <xf numFmtId="0" fontId="9" fillId="3" borderId="1" xfId="0" applyFont="1" applyFill="1" applyBorder="1" applyAlignment="1">
      <alignment horizontal="left" vertical="center" wrapText="1" indent="1"/>
    </xf>
    <xf numFmtId="0" fontId="3" fillId="3" borderId="6" xfId="0" applyNumberFormat="1" applyFont="1" applyFill="1" applyBorder="1" applyAlignment="1">
      <alignment horizontal="left" vertical="center" wrapText="1"/>
    </xf>
    <xf numFmtId="0" fontId="3" fillId="3" borderId="7" xfId="0" applyNumberFormat="1" applyFont="1" applyFill="1" applyBorder="1" applyAlignment="1">
      <alignment horizontal="left" vertical="center" wrapText="1"/>
    </xf>
    <xf numFmtId="0" fontId="8" fillId="3" borderId="5" xfId="0" applyNumberFormat="1" applyFont="1" applyFill="1" applyBorder="1" applyAlignment="1"/>
    <xf numFmtId="0" fontId="7" fillId="3" borderId="5" xfId="0" applyNumberFormat="1" applyFont="1" applyFill="1" applyBorder="1" applyAlignment="1"/>
    <xf numFmtId="0" fontId="9" fillId="3" borderId="0" xfId="0" applyFont="1" applyFill="1" applyAlignment="1">
      <alignment horizontal="center"/>
    </xf>
    <xf numFmtId="0" fontId="9" fillId="3" borderId="0" xfId="0" applyFont="1" applyFill="1" applyAlignment="1">
      <alignment horizontal="center" vertical="center"/>
    </xf>
    <xf numFmtId="49" fontId="9" fillId="3" borderId="1" xfId="0" applyNumberFormat="1" applyFont="1" applyFill="1" applyBorder="1" applyAlignment="1">
      <alignment horizontal="center" vertical="center" wrapText="1"/>
    </xf>
    <xf numFmtId="0" fontId="9" fillId="3" borderId="22" xfId="0" applyFont="1" applyFill="1" applyBorder="1" applyAlignment="1">
      <alignment vertical="center" wrapText="1"/>
    </xf>
    <xf numFmtId="0" fontId="9" fillId="3" borderId="23" xfId="0" applyFont="1" applyFill="1" applyBorder="1" applyAlignment="1">
      <alignment vertical="center" wrapText="1"/>
    </xf>
    <xf numFmtId="0" fontId="9" fillId="3" borderId="27" xfId="0" applyFont="1" applyFill="1" applyBorder="1" applyAlignment="1">
      <alignment horizontal="center" vertical="center" wrapText="1"/>
    </xf>
    <xf numFmtId="0" fontId="15" fillId="3" borderId="1" xfId="0" applyFont="1" applyFill="1" applyBorder="1" applyAlignment="1">
      <alignment vertical="center"/>
    </xf>
    <xf numFmtId="0" fontId="9" fillId="3" borderId="1" xfId="0" applyFont="1" applyFill="1" applyBorder="1" applyAlignment="1">
      <alignment horizontal="left" vertical="center" wrapText="1" indent="2"/>
    </xf>
    <xf numFmtId="0" fontId="24"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9" fillId="3" borderId="0" xfId="0" applyFont="1" applyFill="1"/>
    <xf numFmtId="0" fontId="9" fillId="3" borderId="0" xfId="0" applyFont="1" applyFill="1" applyAlignment="1">
      <alignment vertical="center"/>
    </xf>
    <xf numFmtId="4" fontId="27" fillId="3" borderId="0" xfId="1" applyNumberFormat="1" applyFont="1" applyFill="1" applyBorder="1" applyAlignment="1">
      <alignment horizontal="left"/>
    </xf>
    <xf numFmtId="0" fontId="9" fillId="3" borderId="1" xfId="0" applyFont="1" applyFill="1" applyBorder="1" applyAlignment="1">
      <alignment horizontal="left" vertical="top" wrapText="1"/>
    </xf>
    <xf numFmtId="0" fontId="9" fillId="3" borderId="22" xfId="0" applyFont="1" applyFill="1" applyBorder="1" applyAlignment="1">
      <alignment horizontal="left" vertical="top" wrapText="1"/>
    </xf>
    <xf numFmtId="0" fontId="8" fillId="3" borderId="1" xfId="0" applyFont="1" applyFill="1" applyBorder="1" applyAlignment="1">
      <alignment horizontal="left" vertical="top" wrapText="1"/>
    </xf>
    <xf numFmtId="4" fontId="14" fillId="3" borderId="1" xfId="0" applyNumberFormat="1" applyFont="1" applyFill="1" applyBorder="1" applyAlignment="1">
      <alignment vertical="center" wrapText="1"/>
    </xf>
    <xf numFmtId="0" fontId="9" fillId="3" borderId="23" xfId="0" applyFont="1" applyFill="1" applyBorder="1" applyAlignment="1">
      <alignment horizontal="left" vertical="top" wrapText="1"/>
    </xf>
    <xf numFmtId="0" fontId="17" fillId="3" borderId="1" xfId="0" applyFont="1" applyFill="1" applyBorder="1" applyAlignment="1">
      <alignment horizontal="left" vertical="top" wrapText="1"/>
    </xf>
    <xf numFmtId="0" fontId="9" fillId="3" borderId="0" xfId="0" applyFont="1" applyFill="1" applyAlignment="1">
      <alignment horizontal="left" vertical="top"/>
    </xf>
    <xf numFmtId="0" fontId="32" fillId="3" borderId="1" xfId="7" applyFont="1" applyFill="1" applyBorder="1" applyAlignment="1">
      <alignment horizontal="center" vertical="center" wrapText="1"/>
    </xf>
    <xf numFmtId="0" fontId="9" fillId="3" borderId="1" xfId="7" applyFont="1" applyFill="1" applyBorder="1" applyAlignment="1">
      <alignment vertical="center" wrapText="1"/>
    </xf>
    <xf numFmtId="4" fontId="32" fillId="3" borderId="1" xfId="7" applyNumberFormat="1" applyFont="1" applyFill="1" applyBorder="1" applyAlignment="1">
      <alignment vertical="center" wrapText="1"/>
    </xf>
    <xf numFmtId="0" fontId="32" fillId="3" borderId="1" xfId="7" applyFont="1" applyFill="1" applyBorder="1" applyAlignment="1">
      <alignment vertical="center" wrapText="1"/>
    </xf>
    <xf numFmtId="0" fontId="32" fillId="3" borderId="1" xfId="7" applyFont="1" applyFill="1" applyBorder="1" applyAlignment="1">
      <alignment horizontal="right" vertical="center" wrapText="1"/>
    </xf>
    <xf numFmtId="0" fontId="15" fillId="3" borderId="0" xfId="7" applyFont="1" applyFill="1" applyBorder="1"/>
    <xf numFmtId="0" fontId="15" fillId="3" borderId="2" xfId="7" applyFont="1" applyFill="1" applyBorder="1" applyAlignment="1"/>
    <xf numFmtId="0" fontId="32" fillId="3" borderId="0" xfId="7" applyFont="1" applyFill="1" applyBorder="1" applyAlignment="1">
      <alignment horizontal="center" vertical="center"/>
    </xf>
    <xf numFmtId="0" fontId="32" fillId="3" borderId="0" xfId="7" applyFont="1" applyFill="1" applyBorder="1" applyAlignment="1">
      <alignment horizontal="left" vertical="center"/>
    </xf>
    <xf numFmtId="0" fontId="32" fillId="3" borderId="0" xfId="7" applyFont="1" applyFill="1" applyBorder="1" applyAlignment="1">
      <alignment horizontal="justify" vertical="center"/>
    </xf>
    <xf numFmtId="0" fontId="8" fillId="3" borderId="0" xfId="0" applyNumberFormat="1" applyFont="1" applyFill="1" applyBorder="1" applyAlignment="1">
      <alignment horizontal="center"/>
    </xf>
    <xf numFmtId="0" fontId="8" fillId="3" borderId="0" xfId="0" applyNumberFormat="1" applyFont="1" applyFill="1" applyBorder="1" applyAlignment="1">
      <alignment horizontal="left"/>
    </xf>
    <xf numFmtId="0" fontId="3" fillId="3" borderId="0" xfId="0" applyNumberFormat="1"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7" xfId="0" applyFont="1" applyFill="1" applyBorder="1" applyAlignment="1">
      <alignment vertical="center" wrapText="1"/>
    </xf>
    <xf numFmtId="0" fontId="14" fillId="3" borderId="0" xfId="0" applyFont="1" applyFill="1"/>
    <xf numFmtId="0" fontId="3" fillId="3" borderId="0" xfId="0" applyNumberFormat="1" applyFont="1" applyFill="1" applyBorder="1" applyAlignment="1"/>
    <xf numFmtId="0" fontId="8" fillId="3" borderId="0" xfId="0" applyNumberFormat="1" applyFont="1" applyFill="1" applyBorder="1" applyAlignment="1">
      <alignment horizontal="center" wrapText="1"/>
    </xf>
    <xf numFmtId="49" fontId="3" fillId="3" borderId="0" xfId="0" applyNumberFormat="1" applyFont="1" applyFill="1" applyBorder="1" applyAlignment="1">
      <alignment horizontal="right" vertical="center"/>
    </xf>
    <xf numFmtId="49" fontId="8" fillId="3" borderId="2" xfId="0" applyNumberFormat="1" applyFont="1" applyFill="1" applyBorder="1" applyAlignment="1"/>
    <xf numFmtId="49" fontId="8" fillId="3" borderId="0" xfId="0" applyNumberFormat="1" applyFont="1" applyFill="1" applyBorder="1" applyAlignment="1">
      <alignment horizontal="left"/>
    </xf>
    <xf numFmtId="4" fontId="15"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8" fillId="3" borderId="1" xfId="0" applyFont="1" applyFill="1" applyBorder="1" applyAlignment="1">
      <alignment horizontal="center" vertical="center" wrapText="1"/>
    </xf>
    <xf numFmtId="4" fontId="4" fillId="3" borderId="0" xfId="1" applyNumberFormat="1" applyFont="1" applyFill="1" applyBorder="1" applyAlignment="1">
      <alignment horizontal="center" wrapText="1"/>
    </xf>
    <xf numFmtId="4" fontId="15" fillId="3" borderId="1" xfId="0" applyNumberFormat="1" applyFont="1" applyFill="1" applyBorder="1" applyAlignment="1">
      <alignment horizontal="center"/>
    </xf>
    <xf numFmtId="4" fontId="24" fillId="3" borderId="1" xfId="0" applyNumberFormat="1" applyFont="1" applyFill="1" applyBorder="1" applyAlignment="1">
      <alignment horizontal="center" vertical="center" wrapText="1"/>
    </xf>
    <xf numFmtId="4" fontId="15" fillId="3" borderId="0" xfId="0" applyNumberFormat="1" applyFont="1" applyFill="1" applyAlignment="1">
      <alignment horizontal="center"/>
    </xf>
    <xf numFmtId="0" fontId="9"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7" fillId="3" borderId="27" xfId="1" applyNumberFormat="1" applyFont="1" applyFill="1" applyBorder="1" applyAlignment="1">
      <alignment horizontal="center" vertical="center" wrapText="1"/>
    </xf>
    <xf numFmtId="4"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8" fillId="3" borderId="0" xfId="0" applyNumberFormat="1" applyFont="1" applyFill="1" applyBorder="1" applyAlignment="1">
      <alignment horizontal="center"/>
    </xf>
    <xf numFmtId="0" fontId="8" fillId="3" borderId="0" xfId="0" applyNumberFormat="1" applyFont="1" applyFill="1" applyBorder="1" applyAlignment="1">
      <alignment horizontal="left"/>
    </xf>
    <xf numFmtId="0" fontId="3" fillId="3" borderId="3" xfId="0" applyNumberFormat="1" applyFont="1" applyFill="1" applyBorder="1" applyAlignment="1">
      <alignment horizontal="left" vertical="center" wrapText="1"/>
    </xf>
    <xf numFmtId="0" fontId="8" fillId="3" borderId="0" xfId="0" applyNumberFormat="1" applyFont="1" applyFill="1" applyBorder="1" applyAlignment="1">
      <alignment horizontal="left" wrapText="1"/>
    </xf>
    <xf numFmtId="0" fontId="7" fillId="3" borderId="0" xfId="1" applyNumberFormat="1" applyFont="1" applyFill="1" applyBorder="1" applyAlignment="1">
      <alignment horizontal="center" vertical="center"/>
    </xf>
    <xf numFmtId="1" fontId="15" fillId="3" borderId="1"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3" borderId="0" xfId="0" applyNumberFormat="1" applyFont="1" applyFill="1" applyBorder="1" applyAlignment="1">
      <alignment horizontal="right" vertical="center"/>
    </xf>
    <xf numFmtId="49" fontId="7" fillId="3" borderId="2" xfId="0" applyNumberFormat="1" applyFont="1" applyFill="1" applyBorder="1" applyAlignment="1">
      <alignment horizontal="right" vertical="center"/>
    </xf>
    <xf numFmtId="0" fontId="7" fillId="3" borderId="2"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4" fontId="7" fillId="3" borderId="0" xfId="0" applyNumberFormat="1" applyFont="1" applyFill="1" applyBorder="1" applyAlignment="1">
      <alignment horizontal="center" vertical="center"/>
    </xf>
    <xf numFmtId="4" fontId="8" fillId="3" borderId="0" xfId="0" applyNumberFormat="1" applyFont="1" applyFill="1" applyBorder="1" applyAlignment="1">
      <alignment horizontal="left"/>
    </xf>
    <xf numFmtId="0" fontId="7" fillId="3" borderId="27" xfId="1" applyNumberFormat="1" applyFont="1" applyFill="1" applyBorder="1" applyAlignment="1">
      <alignment horizontal="center" vertical="center" wrapText="1"/>
    </xf>
    <xf numFmtId="165" fontId="15" fillId="3" borderId="17" xfId="0" applyNumberFormat="1" applyFont="1" applyFill="1" applyBorder="1" applyAlignment="1">
      <alignment horizontal="center" vertical="center" wrapText="1"/>
    </xf>
    <xf numFmtId="0" fontId="5" fillId="0" borderId="0" xfId="0" applyNumberFormat="1" applyFont="1" applyFill="1" applyBorder="1" applyAlignment="1">
      <alignment horizontal="left"/>
    </xf>
    <xf numFmtId="49" fontId="9"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xf>
    <xf numFmtId="0" fontId="3" fillId="3" borderId="0" xfId="0" applyNumberFormat="1" applyFont="1" applyFill="1" applyBorder="1" applyAlignment="1">
      <alignment horizontal="center" vertical="center" wrapText="1"/>
    </xf>
    <xf numFmtId="49" fontId="3" fillId="3" borderId="1" xfId="1" applyNumberFormat="1" applyFont="1" applyFill="1" applyBorder="1" applyAlignment="1">
      <alignment horizontal="center"/>
    </xf>
    <xf numFmtId="0" fontId="5" fillId="0" borderId="0" xfId="0" applyNumberFormat="1" applyFont="1" applyFill="1" applyBorder="1" applyAlignment="1">
      <alignment horizontal="left"/>
    </xf>
    <xf numFmtId="49" fontId="3" fillId="3" borderId="1" xfId="1" applyNumberFormat="1" applyFont="1" applyFill="1" applyBorder="1" applyAlignment="1">
      <alignment horizontal="center"/>
    </xf>
    <xf numFmtId="0" fontId="9"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 fillId="3" borderId="23" xfId="1" applyNumberFormat="1" applyFont="1" applyFill="1" applyBorder="1" applyAlignment="1">
      <alignment horizontal="center" vertical="center" wrapText="1"/>
    </xf>
    <xf numFmtId="0" fontId="5" fillId="0" borderId="0" xfId="0" applyNumberFormat="1" applyFont="1" applyFill="1" applyBorder="1" applyAlignment="1">
      <alignment horizontal="left"/>
    </xf>
    <xf numFmtId="0" fontId="15" fillId="3" borderId="1" xfId="0"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14" fillId="3" borderId="1" xfId="0"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4" fontId="15" fillId="3" borderId="23" xfId="0" applyNumberFormat="1" applyFont="1" applyFill="1" applyBorder="1" applyAlignment="1">
      <alignment horizontal="center" vertical="center" wrapText="1"/>
    </xf>
    <xf numFmtId="0" fontId="4" fillId="3" borderId="22" xfId="1" applyNumberFormat="1" applyFont="1" applyFill="1" applyBorder="1" applyAlignment="1">
      <alignment horizontal="center" vertical="center" wrapText="1"/>
    </xf>
    <xf numFmtId="4"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3" fillId="3" borderId="3" xfId="0" applyNumberFormat="1" applyFont="1" applyFill="1" applyBorder="1" applyAlignment="1">
      <alignment horizontal="left" vertical="center" wrapText="1"/>
    </xf>
    <xf numFmtId="0" fontId="8" fillId="3" borderId="0" xfId="0" applyNumberFormat="1" applyFont="1" applyFill="1" applyBorder="1" applyAlignment="1">
      <alignment horizontal="center"/>
    </xf>
    <xf numFmtId="0" fontId="8" fillId="3" borderId="0" xfId="0" applyNumberFormat="1" applyFont="1" applyFill="1" applyBorder="1" applyAlignment="1">
      <alignment horizontal="left"/>
    </xf>
    <xf numFmtId="0" fontId="3" fillId="3" borderId="0" xfId="0" applyNumberFormat="1" applyFont="1" applyFill="1" applyBorder="1" applyAlignment="1">
      <alignment horizontal="center" vertical="center" wrapText="1"/>
    </xf>
    <xf numFmtId="0" fontId="8" fillId="3" borderId="0" xfId="0" applyNumberFormat="1" applyFont="1" applyFill="1" applyBorder="1" applyAlignment="1">
      <alignment horizontal="center" wrapText="1"/>
    </xf>
    <xf numFmtId="0" fontId="32" fillId="3" borderId="0" xfId="7" applyFont="1" applyFill="1" applyAlignment="1">
      <alignment horizontal="center" vertical="center"/>
    </xf>
    <xf numFmtId="0" fontId="32" fillId="3" borderId="1" xfId="7" applyFont="1" applyFill="1" applyBorder="1" applyAlignment="1">
      <alignment horizontal="center" vertical="center" wrapText="1"/>
    </xf>
    <xf numFmtId="0" fontId="32" fillId="3" borderId="0" xfId="7" applyFont="1" applyFill="1" applyBorder="1" applyAlignment="1">
      <alignment horizontal="center" vertical="center"/>
    </xf>
    <xf numFmtId="0" fontId="7" fillId="3" borderId="0" xfId="1" applyNumberFormat="1" applyFont="1" applyFill="1" applyBorder="1" applyAlignment="1">
      <alignment horizontal="center" vertical="center"/>
    </xf>
    <xf numFmtId="0" fontId="32" fillId="3" borderId="0" xfId="7" applyFont="1" applyFill="1" applyBorder="1" applyAlignment="1">
      <alignment horizontal="right" vertical="center" wrapText="1"/>
    </xf>
    <xf numFmtId="0" fontId="32" fillId="3" borderId="0" xfId="7" applyFont="1" applyFill="1" applyBorder="1" applyAlignment="1">
      <alignment horizontal="center" vertical="center" wrapText="1"/>
    </xf>
    <xf numFmtId="4" fontId="32" fillId="3" borderId="0" xfId="7" applyNumberFormat="1" applyFont="1" applyFill="1" applyBorder="1" applyAlignment="1">
      <alignment vertical="center" wrapText="1"/>
    </xf>
    <xf numFmtId="0" fontId="32" fillId="3" borderId="0" xfId="7" applyFont="1" applyFill="1" applyBorder="1" applyAlignment="1">
      <alignment vertical="center" wrapText="1"/>
    </xf>
    <xf numFmtId="0" fontId="37" fillId="3" borderId="0" xfId="7" applyFont="1" applyFill="1" applyAlignment="1">
      <alignment vertical="center"/>
    </xf>
    <xf numFmtId="0" fontId="37" fillId="3" borderId="0" xfId="7" applyFont="1" applyFill="1"/>
    <xf numFmtId="0" fontId="38" fillId="3" borderId="1" xfId="7" applyFont="1" applyFill="1" applyBorder="1" applyAlignment="1">
      <alignment horizontal="right" vertical="center" wrapText="1"/>
    </xf>
    <xf numFmtId="0" fontId="38" fillId="3" borderId="1" xfId="7" applyFont="1" applyFill="1" applyBorder="1" applyAlignment="1">
      <alignment horizontal="center" vertical="center" wrapText="1"/>
    </xf>
    <xf numFmtId="4" fontId="38" fillId="3" borderId="1" xfId="7" applyNumberFormat="1" applyFont="1" applyFill="1" applyBorder="1" applyAlignment="1">
      <alignment vertical="center" wrapText="1"/>
    </xf>
    <xf numFmtId="0" fontId="38" fillId="3" borderId="1" xfId="7" applyFont="1" applyFill="1" applyBorder="1" applyAlignment="1">
      <alignment vertical="center" wrapText="1"/>
    </xf>
    <xf numFmtId="0" fontId="14" fillId="3" borderId="0" xfId="7" applyFont="1" applyFill="1"/>
    <xf numFmtId="0" fontId="7" fillId="3" borderId="0" xfId="0" applyNumberFormat="1" applyFont="1" applyFill="1" applyBorder="1" applyAlignment="1">
      <alignment horizontal="left" vertical="center"/>
    </xf>
    <xf numFmtId="0" fontId="18" fillId="3" borderId="0" xfId="0" applyNumberFormat="1" applyFont="1" applyFill="1" applyBorder="1" applyAlignment="1">
      <alignment horizontal="left"/>
    </xf>
    <xf numFmtId="0" fontId="13" fillId="3" borderId="0" xfId="0" applyNumberFormat="1" applyFont="1" applyFill="1" applyBorder="1" applyAlignment="1">
      <alignment horizontal="center" vertical="center" wrapText="1"/>
    </xf>
    <xf numFmtId="0" fontId="13" fillId="3" borderId="0" xfId="0" applyNumberFormat="1" applyFont="1" applyFill="1" applyBorder="1" applyAlignment="1">
      <alignment horizontal="center" vertical="top"/>
    </xf>
    <xf numFmtId="0" fontId="13" fillId="3" borderId="0" xfId="0" applyNumberFormat="1" applyFont="1" applyFill="1" applyBorder="1" applyAlignment="1">
      <alignment horizontal="left" vertical="center"/>
    </xf>
    <xf numFmtId="0" fontId="9" fillId="3" borderId="1" xfId="0"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4" fontId="15" fillId="3" borderId="23"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wrapText="1"/>
    </xf>
    <xf numFmtId="0" fontId="7" fillId="3" borderId="0" xfId="0" applyNumberFormat="1" applyFont="1" applyFill="1" applyBorder="1" applyAlignment="1">
      <alignment horizontal="left"/>
    </xf>
    <xf numFmtId="0" fontId="3" fillId="3" borderId="3" xfId="0" applyNumberFormat="1" applyFont="1" applyFill="1" applyBorder="1" applyAlignment="1">
      <alignment vertical="center" wrapText="1"/>
    </xf>
    <xf numFmtId="0" fontId="3" fillId="3" borderId="5" xfId="0" applyNumberFormat="1" applyFont="1" applyFill="1" applyBorder="1" applyAlignment="1">
      <alignment vertical="center" wrapText="1"/>
    </xf>
    <xf numFmtId="0" fontId="3" fillId="3" borderId="4" xfId="0" applyNumberFormat="1" applyFont="1" applyFill="1" applyBorder="1" applyAlignment="1">
      <alignment vertical="center" wrapText="1"/>
    </xf>
    <xf numFmtId="49" fontId="3" fillId="3" borderId="2" xfId="1" applyNumberFormat="1" applyFont="1" applyFill="1" applyBorder="1" applyAlignment="1">
      <alignment horizontal="center"/>
    </xf>
    <xf numFmtId="0" fontId="3" fillId="3" borderId="0" xfId="1" applyFont="1" applyFill="1" applyBorder="1" applyAlignment="1">
      <alignment horizontal="right"/>
    </xf>
    <xf numFmtId="49" fontId="3" fillId="3" borderId="2" xfId="1" applyNumberFormat="1" applyFont="1" applyFill="1" applyBorder="1" applyAlignment="1">
      <alignment horizontal="left"/>
    </xf>
    <xf numFmtId="0" fontId="3" fillId="3" borderId="0" xfId="1" applyFont="1" applyFill="1" applyAlignment="1">
      <alignment horizontal="left" vertical="top" wrapText="1"/>
    </xf>
    <xf numFmtId="0" fontId="0" fillId="3" borderId="0" xfId="0" applyFill="1" applyAlignment="1"/>
    <xf numFmtId="0" fontId="3" fillId="3" borderId="0" xfId="1" applyFont="1" applyFill="1" applyAlignment="1">
      <alignment horizontal="right" vertical="top" wrapText="1"/>
    </xf>
    <xf numFmtId="0" fontId="0" fillId="3" borderId="0" xfId="0" applyFill="1" applyAlignment="1">
      <alignment vertical="top"/>
    </xf>
    <xf numFmtId="0" fontId="0" fillId="3" borderId="9" xfId="0" applyFill="1" applyBorder="1" applyAlignment="1">
      <alignment vertical="top"/>
    </xf>
    <xf numFmtId="0" fontId="3" fillId="3" borderId="2" xfId="1" applyFont="1" applyFill="1" applyBorder="1" applyAlignment="1">
      <alignment horizontal="left" vertical="top" wrapText="1"/>
    </xf>
    <xf numFmtId="0" fontId="0" fillId="3" borderId="2" xfId="0" applyFill="1" applyBorder="1" applyAlignment="1">
      <alignment vertical="top"/>
    </xf>
    <xf numFmtId="0" fontId="3" fillId="3" borderId="0" xfId="1" applyFont="1" applyFill="1" applyAlignment="1">
      <alignment horizontal="right" vertical="top"/>
    </xf>
    <xf numFmtId="0" fontId="3" fillId="3" borderId="9" xfId="1" applyFont="1" applyFill="1" applyBorder="1" applyAlignment="1">
      <alignment horizontal="right" vertical="top"/>
    </xf>
    <xf numFmtId="49" fontId="3" fillId="3" borderId="1" xfId="1" applyNumberFormat="1" applyFont="1" applyFill="1" applyBorder="1" applyAlignment="1">
      <alignment horizontal="center"/>
    </xf>
    <xf numFmtId="49" fontId="3" fillId="3" borderId="1" xfId="1" applyNumberFormat="1" applyFont="1" applyFill="1" applyBorder="1" applyAlignment="1">
      <alignment horizontal="center" vertical="top"/>
    </xf>
    <xf numFmtId="0" fontId="3" fillId="3" borderId="0" xfId="1" applyFont="1" applyFill="1" applyBorder="1" applyAlignment="1">
      <alignment horizontal="left" vertical="top" wrapText="1"/>
    </xf>
    <xf numFmtId="0" fontId="5" fillId="3" borderId="0" xfId="1" applyFont="1" applyFill="1" applyAlignment="1">
      <alignment horizontal="center"/>
    </xf>
    <xf numFmtId="0" fontId="3" fillId="3" borderId="1" xfId="1" applyFont="1" applyFill="1" applyBorder="1" applyAlignment="1">
      <alignment horizontal="center" vertical="top"/>
    </xf>
    <xf numFmtId="0" fontId="5" fillId="3" borderId="0" xfId="0" applyFont="1" applyFill="1" applyAlignment="1">
      <alignment horizontal="center"/>
    </xf>
    <xf numFmtId="0" fontId="10" fillId="3" borderId="0" xfId="1" applyFont="1" applyFill="1" applyAlignment="1">
      <alignment horizontal="right"/>
    </xf>
    <xf numFmtId="49" fontId="7" fillId="3" borderId="2" xfId="1" applyNumberFormat="1" applyFont="1" applyFill="1" applyBorder="1" applyAlignment="1">
      <alignment horizontal="center"/>
    </xf>
    <xf numFmtId="0" fontId="7" fillId="3" borderId="0" xfId="1" applyFont="1" applyFill="1" applyBorder="1" applyAlignment="1">
      <alignment horizontal="right"/>
    </xf>
    <xf numFmtId="49" fontId="7" fillId="3" borderId="2" xfId="1" applyNumberFormat="1" applyFont="1" applyFill="1" applyBorder="1" applyAlignment="1">
      <alignment horizontal="left"/>
    </xf>
    <xf numFmtId="0" fontId="4" fillId="3" borderId="0" xfId="1" applyFont="1" applyFill="1" applyBorder="1" applyAlignment="1">
      <alignment horizontal="center" vertical="top"/>
    </xf>
    <xf numFmtId="0" fontId="3" fillId="3" borderId="0" xfId="1" applyFont="1" applyFill="1" applyAlignment="1">
      <alignment horizontal="center"/>
    </xf>
    <xf numFmtId="0" fontId="3" fillId="3" borderId="2" xfId="1" applyFont="1" applyFill="1" applyBorder="1" applyAlignment="1">
      <alignment horizontal="center"/>
    </xf>
    <xf numFmtId="0" fontId="4" fillId="3" borderId="0" xfId="1" applyFont="1" applyFill="1" applyBorder="1" applyAlignment="1">
      <alignment horizontal="center" vertical="top" wrapText="1"/>
    </xf>
    <xf numFmtId="4" fontId="15"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4" fontId="15" fillId="3" borderId="22" xfId="0" applyNumberFormat="1" applyFont="1" applyFill="1" applyBorder="1" applyAlignment="1">
      <alignment horizontal="center" vertical="center" wrapText="1"/>
    </xf>
    <xf numFmtId="4" fontId="15" fillId="3" borderId="23"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vertical="center" wrapText="1"/>
    </xf>
    <xf numFmtId="0" fontId="14" fillId="3" borderId="0" xfId="0" applyFont="1" applyFill="1" applyAlignment="1">
      <alignment horizontal="center"/>
    </xf>
    <xf numFmtId="0" fontId="8" fillId="3" borderId="1" xfId="0" applyFont="1" applyFill="1" applyBorder="1" applyAlignment="1">
      <alignment horizontal="center" vertical="center" wrapText="1"/>
    </xf>
    <xf numFmtId="0" fontId="9" fillId="3" borderId="0" xfId="0" applyFont="1" applyFill="1" applyAlignment="1">
      <alignment horizontal="left" vertical="top" wrapText="1"/>
    </xf>
    <xf numFmtId="0" fontId="15" fillId="3" borderId="0" xfId="0" applyFont="1" applyFill="1" applyAlignment="1">
      <alignment horizontal="left" vertical="top" wrapText="1"/>
    </xf>
    <xf numFmtId="0" fontId="7" fillId="3" borderId="22" xfId="1" applyNumberFormat="1" applyFont="1" applyFill="1" applyBorder="1" applyAlignment="1">
      <alignment horizontal="center" vertical="center" wrapText="1"/>
    </xf>
    <xf numFmtId="0" fontId="7" fillId="3" borderId="23" xfId="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7" fillId="3" borderId="27" xfId="1" applyNumberFormat="1" applyFont="1" applyFill="1" applyBorder="1" applyAlignment="1">
      <alignment horizontal="center" vertical="center" wrapText="1"/>
    </xf>
    <xf numFmtId="0" fontId="7" fillId="3" borderId="0" xfId="1" applyNumberFormat="1" applyFont="1" applyFill="1" applyBorder="1" applyAlignment="1">
      <alignment horizontal="center"/>
    </xf>
    <xf numFmtId="0" fontId="3" fillId="3" borderId="1" xfId="1" applyNumberFormat="1" applyFont="1" applyFill="1" applyBorder="1" applyAlignment="1">
      <alignment horizontal="center" vertical="center" wrapText="1"/>
    </xf>
    <xf numFmtId="0" fontId="3" fillId="3" borderId="22" xfId="1" applyNumberFormat="1" applyFont="1" applyFill="1" applyBorder="1" applyAlignment="1">
      <alignment horizontal="center" vertical="center" wrapText="1"/>
    </xf>
    <xf numFmtId="0" fontId="3" fillId="3" borderId="27" xfId="1" applyNumberFormat="1" applyFont="1" applyFill="1" applyBorder="1" applyAlignment="1">
      <alignment horizontal="center" vertical="center" wrapText="1"/>
    </xf>
    <xf numFmtId="0" fontId="3" fillId="3" borderId="23" xfId="1" applyNumberFormat="1" applyFont="1" applyFill="1" applyBorder="1" applyAlignment="1">
      <alignment horizontal="center" vertical="center" wrapText="1"/>
    </xf>
    <xf numFmtId="0" fontId="27" fillId="3" borderId="1" xfId="1" applyNumberFormat="1" applyFont="1" applyFill="1" applyBorder="1" applyAlignment="1">
      <alignment horizontal="center" vertical="center"/>
    </xf>
    <xf numFmtId="0" fontId="4" fillId="3" borderId="6" xfId="1" applyNumberFormat="1" applyFont="1" applyFill="1" applyBorder="1" applyAlignment="1">
      <alignment horizontal="center" vertical="center" wrapText="1"/>
    </xf>
    <xf numFmtId="0" fontId="4" fillId="3" borderId="7" xfId="1" applyNumberFormat="1" applyFont="1" applyFill="1" applyBorder="1" applyAlignment="1">
      <alignment horizontal="center" vertical="center" wrapText="1"/>
    </xf>
    <xf numFmtId="0" fontId="4" fillId="3" borderId="22" xfId="1" applyNumberFormat="1" applyFont="1" applyFill="1" applyBorder="1" applyAlignment="1">
      <alignment horizontal="center" vertical="center" wrapText="1"/>
    </xf>
    <xf numFmtId="0" fontId="4" fillId="3" borderId="23" xfId="1" applyNumberFormat="1" applyFont="1" applyFill="1" applyBorder="1" applyAlignment="1">
      <alignment horizontal="center" vertical="center" wrapText="1"/>
    </xf>
    <xf numFmtId="0" fontId="2" fillId="3" borderId="22" xfId="1" applyNumberFormat="1" applyFont="1" applyFill="1" applyBorder="1" applyAlignment="1">
      <alignment horizontal="center" vertical="center" wrapText="1"/>
    </xf>
    <xf numFmtId="0" fontId="2" fillId="3" borderId="27" xfId="1" applyNumberFormat="1" applyFont="1" applyFill="1" applyBorder="1" applyAlignment="1">
      <alignment horizontal="center" vertical="center" wrapText="1"/>
    </xf>
    <xf numFmtId="0" fontId="2" fillId="3" borderId="23" xfId="1"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49" fontId="9" fillId="0"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0" xfId="0" applyFont="1" applyAlignment="1">
      <alignment wrapText="1"/>
    </xf>
    <xf numFmtId="0" fontId="21" fillId="0" borderId="0" xfId="0" applyFont="1" applyAlignment="1"/>
    <xf numFmtId="0" fontId="25" fillId="0" borderId="15"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31" xfId="0" applyFont="1" applyFill="1" applyBorder="1" applyAlignment="1">
      <alignment vertical="center" wrapText="1"/>
    </xf>
    <xf numFmtId="0" fontId="25" fillId="0" borderId="15" xfId="0" applyFont="1" applyFill="1" applyBorder="1" applyAlignment="1">
      <alignment vertical="center" wrapText="1"/>
    </xf>
    <xf numFmtId="0" fontId="0" fillId="0" borderId="15" xfId="0" applyBorder="1" applyAlignment="1">
      <alignment vertical="center" wrapText="1"/>
    </xf>
    <xf numFmtId="4" fontId="9" fillId="3" borderId="14" xfId="0" applyNumberFormat="1" applyFont="1" applyFill="1" applyBorder="1" applyAlignment="1">
      <alignment horizontal="center" vertical="center" wrapText="1"/>
    </xf>
    <xf numFmtId="4" fontId="9" fillId="3" borderId="15" xfId="0" applyNumberFormat="1" applyFont="1" applyFill="1" applyBorder="1" applyAlignment="1">
      <alignment horizontal="center" vertical="center" wrapText="1"/>
    </xf>
    <xf numFmtId="4" fontId="9" fillId="0" borderId="14" xfId="0" applyNumberFormat="1" applyFont="1" applyBorder="1" applyAlignment="1">
      <alignment vertical="center" wrapText="1"/>
    </xf>
    <xf numFmtId="0" fontId="8" fillId="0" borderId="0" xfId="0" applyFont="1" applyAlignment="1">
      <alignment horizontal="center" wrapText="1"/>
    </xf>
    <xf numFmtId="0" fontId="9" fillId="0" borderId="0" xfId="0" applyFont="1" applyAlignment="1">
      <alignment horizontal="center" wrapText="1"/>
    </xf>
    <xf numFmtId="0" fontId="9" fillId="0" borderId="0" xfId="0" applyFont="1" applyAlignment="1">
      <alignment horizontal="left" vertical="top" wrapText="1"/>
    </xf>
    <xf numFmtId="4" fontId="9" fillId="3" borderId="14" xfId="0" applyNumberFormat="1" applyFont="1" applyFill="1" applyBorder="1" applyAlignment="1">
      <alignment vertical="center" wrapText="1"/>
    </xf>
    <xf numFmtId="4" fontId="9" fillId="3" borderId="15" xfId="0" applyNumberFormat="1" applyFont="1" applyFill="1" applyBorder="1" applyAlignment="1">
      <alignment vertical="center" wrapText="1"/>
    </xf>
    <xf numFmtId="0" fontId="9" fillId="0" borderId="0" xfId="0" applyFont="1" applyFill="1" applyAlignment="1">
      <alignment wrapText="1"/>
    </xf>
    <xf numFmtId="0" fontId="9" fillId="0" borderId="24" xfId="0" applyFont="1" applyBorder="1" applyAlignment="1">
      <alignment vertical="center" wrapText="1"/>
    </xf>
    <xf numFmtId="0" fontId="9" fillId="0" borderId="30"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1" xfId="0" applyFont="1" applyBorder="1" applyAlignment="1">
      <alignment vertical="center" wrapText="1"/>
    </xf>
    <xf numFmtId="0" fontId="9" fillId="0" borderId="0" xfId="0" applyFont="1" applyFill="1" applyAlignment="1">
      <alignment horizontal="left" vertical="top" wrapText="1"/>
    </xf>
    <xf numFmtId="0" fontId="9" fillId="0" borderId="14" xfId="0" applyFont="1" applyBorder="1" applyAlignment="1">
      <alignment horizontal="center"/>
    </xf>
    <xf numFmtId="0" fontId="9" fillId="0" borderId="31" xfId="0" applyFont="1" applyBorder="1" applyAlignment="1">
      <alignment horizontal="center"/>
    </xf>
    <xf numFmtId="0" fontId="9" fillId="0" borderId="15" xfId="0" applyFont="1" applyBorder="1" applyAlignment="1">
      <alignment horizontal="center"/>
    </xf>
    <xf numFmtId="0" fontId="14" fillId="3" borderId="0" xfId="0" applyFont="1" applyFill="1" applyAlignment="1">
      <alignment horizontal="center" wrapText="1"/>
    </xf>
    <xf numFmtId="0" fontId="15" fillId="3" borderId="0" xfId="0" applyFont="1" applyFill="1" applyAlignment="1">
      <alignment horizontal="center" wrapText="1"/>
    </xf>
    <xf numFmtId="0" fontId="14" fillId="0" borderId="0" xfId="0" applyFont="1" applyFill="1" applyAlignment="1">
      <alignment horizontal="center" vertical="top" wrapText="1"/>
    </xf>
    <xf numFmtId="0" fontId="9" fillId="0" borderId="0" xfId="0" applyFont="1" applyFill="1" applyAlignment="1">
      <alignment horizontal="left" wrapText="1"/>
    </xf>
    <xf numFmtId="0" fontId="15" fillId="0" borderId="0" xfId="0" applyFont="1" applyFill="1" applyAlignment="1">
      <alignment horizontal="left" wrapText="1"/>
    </xf>
    <xf numFmtId="49" fontId="9" fillId="3" borderId="3" xfId="0" applyNumberFormat="1" applyFont="1" applyFill="1" applyBorder="1" applyAlignment="1">
      <alignment horizontal="center" vertical="center"/>
    </xf>
    <xf numFmtId="49" fontId="9" fillId="3" borderId="5"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0" fontId="9" fillId="3" borderId="3" xfId="0" applyNumberFormat="1" applyFont="1" applyFill="1" applyBorder="1" applyAlignment="1">
      <alignment horizontal="left" vertical="top" wrapText="1"/>
    </xf>
    <xf numFmtId="0" fontId="9" fillId="3" borderId="5" xfId="0" applyNumberFormat="1" applyFont="1" applyFill="1" applyBorder="1" applyAlignment="1">
      <alignment horizontal="left" vertical="top" wrapText="1"/>
    </xf>
    <xf numFmtId="0" fontId="9" fillId="3" borderId="4" xfId="0" applyNumberFormat="1" applyFont="1" applyFill="1" applyBorder="1" applyAlignment="1">
      <alignment horizontal="left" vertical="top" wrapText="1"/>
    </xf>
    <xf numFmtId="4" fontId="9" fillId="3" borderId="3" xfId="0" applyNumberFormat="1" applyFont="1" applyFill="1" applyBorder="1" applyAlignment="1">
      <alignment horizontal="center" vertical="center"/>
    </xf>
    <xf numFmtId="4" fontId="9" fillId="3" borderId="5" xfId="0" applyNumberFormat="1" applyFont="1" applyFill="1" applyBorder="1" applyAlignment="1">
      <alignment horizontal="center" vertical="center"/>
    </xf>
    <xf numFmtId="4" fontId="9" fillId="3" borderId="4"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top"/>
    </xf>
    <xf numFmtId="4" fontId="9" fillId="0" borderId="5" xfId="0" applyNumberFormat="1" applyFont="1" applyFill="1" applyBorder="1" applyAlignment="1">
      <alignment horizontal="center" vertical="top"/>
    </xf>
    <xf numFmtId="4" fontId="9" fillId="0" borderId="4" xfId="0" applyNumberFormat="1" applyFont="1" applyFill="1" applyBorder="1" applyAlignment="1">
      <alignment horizontal="center" vertical="top"/>
    </xf>
    <xf numFmtId="49" fontId="9" fillId="0" borderId="1" xfId="0" applyNumberFormat="1" applyFont="1" applyFill="1" applyBorder="1" applyAlignment="1">
      <alignment horizontal="center" vertical="center"/>
    </xf>
    <xf numFmtId="49" fontId="9" fillId="0" borderId="5" xfId="0" applyNumberFormat="1" applyFont="1" applyFill="1" applyBorder="1" applyAlignment="1">
      <alignment horizontal="right" vertical="center"/>
    </xf>
    <xf numFmtId="49" fontId="9" fillId="0" borderId="4" xfId="0" applyNumberFormat="1" applyFont="1" applyFill="1" applyBorder="1" applyAlignment="1">
      <alignment horizontal="right" vertical="center"/>
    </xf>
    <xf numFmtId="4" fontId="9" fillId="0" borderId="3"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4" fontId="9" fillId="0" borderId="5" xfId="0" applyNumberFormat="1" applyFont="1" applyFill="1" applyBorder="1" applyAlignment="1">
      <alignment horizontal="center" vertical="center"/>
    </xf>
    <xf numFmtId="4" fontId="9" fillId="0" borderId="4" xfId="0" applyNumberFormat="1" applyFont="1" applyFill="1" applyBorder="1" applyAlignment="1">
      <alignment horizontal="center" vertical="center"/>
    </xf>
    <xf numFmtId="0" fontId="9" fillId="0" borderId="3" xfId="0" applyNumberFormat="1" applyFont="1" applyFill="1" applyBorder="1" applyAlignment="1">
      <alignment horizontal="left" vertical="top" wrapText="1"/>
    </xf>
    <xf numFmtId="0" fontId="9" fillId="0" borderId="5"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9" fillId="0" borderId="3"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9" fillId="0" borderId="3" xfId="0" applyNumberFormat="1" applyFont="1" applyFill="1" applyBorder="1" applyAlignment="1">
      <alignment horizontal="center" vertical="top"/>
    </xf>
    <xf numFmtId="0" fontId="9" fillId="0" borderId="5" xfId="0" applyNumberFormat="1" applyFont="1" applyFill="1" applyBorder="1" applyAlignment="1">
      <alignment horizontal="center" vertical="top"/>
    </xf>
    <xf numFmtId="0" fontId="9" fillId="0" borderId="4" xfId="0" applyNumberFormat="1" applyFont="1" applyFill="1" applyBorder="1" applyAlignment="1">
      <alignment horizontal="center" vertical="top"/>
    </xf>
    <xf numFmtId="49" fontId="9" fillId="0" borderId="1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5" fillId="3" borderId="0" xfId="0" applyNumberFormat="1" applyFont="1" applyFill="1" applyBorder="1" applyAlignment="1">
      <alignment horizontal="left" wrapText="1"/>
    </xf>
    <xf numFmtId="0" fontId="5" fillId="0" borderId="0" xfId="0" applyNumberFormat="1" applyFont="1" applyFill="1" applyBorder="1" applyAlignment="1">
      <alignment horizontal="left"/>
    </xf>
    <xf numFmtId="49" fontId="8" fillId="0" borderId="2" xfId="0" applyNumberFormat="1" applyFont="1" applyFill="1" applyBorder="1" applyAlignment="1">
      <alignment horizontal="center"/>
    </xf>
    <xf numFmtId="0" fontId="9" fillId="0" borderId="1"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5" fillId="0" borderId="0" xfId="0" applyNumberFormat="1" applyFont="1" applyFill="1" applyBorder="1" applyAlignment="1">
      <alignment horizontal="center" wrapText="1"/>
    </xf>
    <xf numFmtId="0" fontId="5" fillId="0" borderId="0" xfId="0" applyNumberFormat="1" applyFont="1" applyFill="1" applyBorder="1" applyAlignment="1">
      <alignment horizontal="center"/>
    </xf>
    <xf numFmtId="0" fontId="9" fillId="4" borderId="1" xfId="0" applyNumberFormat="1" applyFont="1" applyFill="1" applyBorder="1" applyAlignment="1">
      <alignment horizontal="left" vertical="center" wrapText="1"/>
    </xf>
    <xf numFmtId="0" fontId="9" fillId="4" borderId="3" xfId="0" applyNumberFormat="1" applyFont="1" applyFill="1" applyBorder="1" applyAlignment="1">
      <alignment horizontal="center" vertical="center"/>
    </xf>
    <xf numFmtId="0" fontId="9" fillId="4" borderId="5"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9" fillId="0" borderId="1" xfId="0" applyNumberFormat="1" applyFont="1" applyFill="1" applyBorder="1" applyAlignment="1">
      <alignment horizontal="center" vertical="top"/>
    </xf>
    <xf numFmtId="0" fontId="9" fillId="0" borderId="3" xfId="0" applyNumberFormat="1" applyFont="1" applyFill="1" applyBorder="1" applyAlignment="1">
      <alignment horizontal="center" vertical="center"/>
    </xf>
    <xf numFmtId="49" fontId="8" fillId="0" borderId="3" xfId="0" applyNumberFormat="1" applyFont="1" applyFill="1" applyBorder="1" applyAlignment="1">
      <alignment horizontal="right" vertical="center"/>
    </xf>
    <xf numFmtId="49" fontId="8" fillId="0" borderId="5" xfId="0" applyNumberFormat="1" applyFont="1" applyFill="1" applyBorder="1" applyAlignment="1">
      <alignment horizontal="right" vertical="center"/>
    </xf>
    <xf numFmtId="49" fontId="8" fillId="0" borderId="4" xfId="0" applyNumberFormat="1" applyFont="1" applyFill="1" applyBorder="1" applyAlignment="1">
      <alignment horizontal="right" vertical="center"/>
    </xf>
    <xf numFmtId="0" fontId="8" fillId="0" borderId="3"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0" xfId="0" applyNumberFormat="1" applyFont="1" applyFill="1" applyBorder="1" applyAlignment="1">
      <alignment horizontal="left" wrapText="1"/>
    </xf>
    <xf numFmtId="4" fontId="9" fillId="0" borderId="6" xfId="0" applyNumberFormat="1" applyFont="1" applyFill="1" applyBorder="1" applyAlignment="1">
      <alignment horizontal="center" vertical="center"/>
    </xf>
    <xf numFmtId="4" fontId="9" fillId="0" borderId="11"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4" fontId="8" fillId="0" borderId="3" xfId="0" applyNumberFormat="1" applyFont="1" applyFill="1" applyBorder="1" applyAlignment="1">
      <alignment horizontal="center" vertical="center"/>
    </xf>
    <xf numFmtId="4" fontId="8" fillId="0" borderId="5" xfId="0" applyNumberFormat="1" applyFont="1" applyFill="1" applyBorder="1" applyAlignment="1">
      <alignment horizontal="center" vertical="center"/>
    </xf>
    <xf numFmtId="4" fontId="8" fillId="0" borderId="4" xfId="0" applyNumberFormat="1" applyFont="1" applyFill="1" applyBorder="1" applyAlignment="1">
      <alignment horizontal="center" vertical="center"/>
    </xf>
    <xf numFmtId="49" fontId="5" fillId="0" borderId="2" xfId="0" applyNumberFormat="1" applyFont="1" applyFill="1" applyBorder="1" applyAlignment="1">
      <alignment horizontal="center"/>
    </xf>
    <xf numFmtId="0" fontId="3" fillId="0" borderId="3"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9" fillId="0" borderId="0" xfId="0" applyNumberFormat="1" applyFont="1" applyFill="1" applyBorder="1" applyAlignment="1">
      <alignment horizontal="left" wrapText="1"/>
    </xf>
    <xf numFmtId="4"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49" fontId="7" fillId="3" borderId="3" xfId="0" applyNumberFormat="1" applyFont="1" applyFill="1" applyBorder="1" applyAlignment="1">
      <alignment horizontal="right" vertical="center"/>
    </xf>
    <xf numFmtId="49" fontId="7" fillId="3" borderId="5" xfId="0" applyNumberFormat="1" applyFont="1" applyFill="1" applyBorder="1" applyAlignment="1">
      <alignment horizontal="right" vertical="center"/>
    </xf>
    <xf numFmtId="49" fontId="7" fillId="3" borderId="4"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xf>
    <xf numFmtId="4" fontId="3" fillId="5" borderId="1" xfId="0" applyNumberFormat="1" applyFont="1" applyFill="1" applyBorder="1" applyAlignment="1">
      <alignment horizontal="center" vertical="center"/>
    </xf>
    <xf numFmtId="0" fontId="7" fillId="5" borderId="3" xfId="0" applyNumberFormat="1" applyFont="1" applyFill="1" applyBorder="1" applyAlignment="1">
      <alignment horizontal="right" vertical="center" wrapText="1"/>
    </xf>
    <xf numFmtId="0" fontId="7" fillId="5" borderId="5" xfId="0" applyNumberFormat="1" applyFont="1" applyFill="1" applyBorder="1" applyAlignment="1">
      <alignment horizontal="right" vertical="center" wrapText="1"/>
    </xf>
    <xf numFmtId="0" fontId="7" fillId="5" borderId="4" xfId="0" applyNumberFormat="1" applyFont="1" applyFill="1" applyBorder="1" applyAlignment="1">
      <alignment horizontal="right" vertical="center" wrapText="1"/>
    </xf>
    <xf numFmtId="0" fontId="3" fillId="5" borderId="1" xfId="0" applyNumberFormat="1" applyFont="1" applyFill="1" applyBorder="1" applyAlignment="1">
      <alignment horizontal="center" vertical="center"/>
    </xf>
    <xf numFmtId="4" fontId="7" fillId="5" borderId="1" xfId="0" applyNumberFormat="1" applyFont="1" applyFill="1" applyBorder="1" applyAlignment="1">
      <alignment horizontal="center" vertical="center"/>
    </xf>
    <xf numFmtId="49" fontId="3" fillId="5" borderId="1" xfId="0" applyNumberFormat="1" applyFont="1" applyFill="1" applyBorder="1" applyAlignment="1">
      <alignment horizontal="right" vertical="center"/>
    </xf>
    <xf numFmtId="0" fontId="3" fillId="5" borderId="3" xfId="0" applyNumberFormat="1" applyFont="1" applyFill="1" applyBorder="1" applyAlignment="1">
      <alignment horizontal="left" vertical="center" wrapText="1"/>
    </xf>
    <xf numFmtId="0" fontId="3" fillId="5" borderId="5" xfId="0" applyNumberFormat="1" applyFont="1" applyFill="1" applyBorder="1" applyAlignment="1">
      <alignment horizontal="left" vertical="center" wrapText="1"/>
    </xf>
    <xf numFmtId="0" fontId="3" fillId="5" borderId="4" xfId="0" applyNumberFormat="1" applyFont="1" applyFill="1" applyBorder="1" applyAlignment="1">
      <alignment horizontal="left" vertical="center" wrapText="1"/>
    </xf>
    <xf numFmtId="0" fontId="3" fillId="3" borderId="3"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165" fontId="3" fillId="5" borderId="1" xfId="0" applyNumberFormat="1" applyFont="1" applyFill="1" applyBorder="1" applyAlignment="1">
      <alignment horizontal="center" vertical="center"/>
    </xf>
    <xf numFmtId="49" fontId="7" fillId="5" borderId="3" xfId="0" applyNumberFormat="1" applyFont="1" applyFill="1" applyBorder="1" applyAlignment="1">
      <alignment horizontal="center" vertical="center"/>
    </xf>
    <xf numFmtId="49" fontId="7" fillId="5" borderId="5" xfId="0" applyNumberFormat="1" applyFont="1" applyFill="1" applyBorder="1" applyAlignment="1">
      <alignment horizontal="center" vertical="center"/>
    </xf>
    <xf numFmtId="49" fontId="7" fillId="5" borderId="4" xfId="0" applyNumberFormat="1" applyFont="1" applyFill="1" applyBorder="1" applyAlignment="1">
      <alignment horizontal="center" vertical="center"/>
    </xf>
    <xf numFmtId="0" fontId="7" fillId="5" borderId="3" xfId="0" applyNumberFormat="1" applyFont="1" applyFill="1" applyBorder="1" applyAlignment="1">
      <alignment horizontal="center" vertical="center"/>
    </xf>
    <xf numFmtId="0" fontId="7" fillId="5" borderId="5" xfId="0" applyNumberFormat="1" applyFont="1" applyFill="1" applyBorder="1" applyAlignment="1">
      <alignment horizontal="center" vertical="center"/>
    </xf>
    <xf numFmtId="0" fontId="7" fillId="5" borderId="4" xfId="0" applyNumberFormat="1" applyFont="1" applyFill="1" applyBorder="1" applyAlignment="1">
      <alignment horizontal="center" vertical="center"/>
    </xf>
    <xf numFmtId="4" fontId="7" fillId="5" borderId="3" xfId="0" applyNumberFormat="1" applyFont="1" applyFill="1" applyBorder="1" applyAlignment="1">
      <alignment horizontal="center" vertical="center"/>
    </xf>
    <xf numFmtId="4" fontId="7" fillId="5" borderId="5" xfId="0" applyNumberFormat="1" applyFont="1" applyFill="1" applyBorder="1" applyAlignment="1">
      <alignment horizontal="center" vertical="center"/>
    </xf>
    <xf numFmtId="4" fontId="7" fillId="5" borderId="4" xfId="0" applyNumberFormat="1" applyFont="1" applyFill="1" applyBorder="1" applyAlignment="1">
      <alignment horizontal="center" vertical="center"/>
    </xf>
    <xf numFmtId="0" fontId="3" fillId="5" borderId="1" xfId="0" applyNumberFormat="1" applyFont="1" applyFill="1" applyBorder="1" applyAlignment="1">
      <alignment horizontal="left" vertical="center" wrapText="1"/>
    </xf>
    <xf numFmtId="0" fontId="3" fillId="3" borderId="1" xfId="0" applyNumberFormat="1" applyFont="1" applyFill="1" applyBorder="1" applyAlignment="1">
      <alignment horizontal="center" vertical="top"/>
    </xf>
    <xf numFmtId="0" fontId="3" fillId="3" borderId="6"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0" xfId="0" applyNumberFormat="1" applyFont="1" applyFill="1" applyBorder="1" applyAlignment="1">
      <alignment horizontal="center"/>
    </xf>
    <xf numFmtId="0" fontId="7" fillId="3" borderId="0" xfId="0" applyNumberFormat="1" applyFont="1" applyFill="1" applyBorder="1" applyAlignment="1">
      <alignment horizontal="left"/>
    </xf>
    <xf numFmtId="49" fontId="7" fillId="3" borderId="2" xfId="0" applyNumberFormat="1" applyFont="1" applyFill="1" applyBorder="1" applyAlignment="1">
      <alignment horizontal="left"/>
    </xf>
    <xf numFmtId="0" fontId="7" fillId="3" borderId="2" xfId="0" applyNumberFormat="1" applyFont="1" applyFill="1" applyBorder="1" applyAlignment="1">
      <alignment horizontal="left"/>
    </xf>
    <xf numFmtId="0" fontId="3" fillId="3" borderId="12"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3" borderId="0" xfId="0" applyNumberFormat="1" applyFont="1" applyFill="1" applyBorder="1" applyAlignment="1">
      <alignment horizontal="center"/>
    </xf>
    <xf numFmtId="0" fontId="3" fillId="3" borderId="11" xfId="0" applyNumberFormat="1" applyFont="1" applyFill="1" applyBorder="1" applyAlignment="1">
      <alignment horizontal="center"/>
    </xf>
    <xf numFmtId="0" fontId="3" fillId="3" borderId="2" xfId="0" applyNumberFormat="1" applyFont="1" applyFill="1" applyBorder="1" applyAlignment="1">
      <alignment horizontal="center"/>
    </xf>
    <xf numFmtId="0" fontId="37" fillId="3" borderId="0" xfId="7" applyFont="1" applyFill="1" applyAlignment="1">
      <alignment horizontal="center" vertical="center"/>
    </xf>
    <xf numFmtId="0" fontId="32" fillId="3" borderId="1" xfId="7" applyFont="1" applyFill="1" applyBorder="1" applyAlignment="1">
      <alignment horizontal="center" vertical="center" wrapText="1"/>
    </xf>
    <xf numFmtId="0" fontId="38" fillId="3" borderId="0" xfId="7" applyFont="1" applyFill="1" applyAlignment="1">
      <alignment horizontal="center" vertical="center"/>
    </xf>
    <xf numFmtId="0" fontId="32" fillId="3" borderId="0" xfId="7" applyFont="1" applyFill="1" applyBorder="1" applyAlignment="1">
      <alignment horizontal="center" vertical="center"/>
    </xf>
    <xf numFmtId="49" fontId="8" fillId="3" borderId="2" xfId="0" applyNumberFormat="1" applyFont="1" applyFill="1" applyBorder="1" applyAlignment="1">
      <alignment horizontal="left"/>
    </xf>
    <xf numFmtId="0" fontId="3" fillId="3" borderId="3"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4" fontId="7" fillId="3" borderId="3" xfId="0" applyNumberFormat="1" applyFont="1" applyFill="1" applyBorder="1" applyAlignment="1">
      <alignment horizontal="center" vertical="center"/>
    </xf>
    <xf numFmtId="4" fontId="7" fillId="3" borderId="5" xfId="0" applyNumberFormat="1" applyFont="1" applyFill="1" applyBorder="1" applyAlignment="1">
      <alignment horizontal="center" vertical="center"/>
    </xf>
    <xf numFmtId="4" fontId="7" fillId="3" borderId="4" xfId="0" applyNumberFormat="1" applyFont="1" applyFill="1" applyBorder="1" applyAlignment="1">
      <alignment horizontal="center" vertical="center"/>
    </xf>
    <xf numFmtId="49" fontId="7" fillId="3" borderId="3" xfId="0" applyNumberFormat="1" applyFont="1" applyFill="1" applyBorder="1" applyAlignment="1">
      <alignment horizontal="left" vertical="center"/>
    </xf>
    <xf numFmtId="49" fontId="7" fillId="3" borderId="5" xfId="0" applyNumberFormat="1" applyFont="1" applyFill="1" applyBorder="1" applyAlignment="1">
      <alignment horizontal="left" vertical="center"/>
    </xf>
    <xf numFmtId="49" fontId="7" fillId="3" borderId="4" xfId="0" applyNumberFormat="1" applyFont="1" applyFill="1" applyBorder="1" applyAlignment="1">
      <alignment horizontal="left" vertical="center"/>
    </xf>
    <xf numFmtId="49" fontId="3" fillId="3" borderId="3"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0" fontId="3" fillId="3" borderId="3" xfId="0" applyNumberFormat="1" applyFont="1" applyFill="1" applyBorder="1" applyAlignment="1">
      <alignment horizontal="left" vertical="center" wrapText="1"/>
    </xf>
    <xf numFmtId="0" fontId="3" fillId="3" borderId="5" xfId="0" applyNumberFormat="1" applyFont="1" applyFill="1" applyBorder="1" applyAlignment="1">
      <alignment horizontal="left" vertical="center" wrapText="1"/>
    </xf>
    <xf numFmtId="0" fontId="3" fillId="3" borderId="4" xfId="0" applyNumberFormat="1" applyFont="1" applyFill="1" applyBorder="1" applyAlignment="1">
      <alignment horizontal="left" vertical="center" wrapText="1"/>
    </xf>
    <xf numFmtId="4" fontId="3" fillId="3" borderId="3" xfId="0" applyNumberFormat="1" applyFont="1" applyFill="1" applyBorder="1" applyAlignment="1">
      <alignment horizontal="center" vertical="center"/>
    </xf>
    <xf numFmtId="4" fontId="3" fillId="3" borderId="5"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0" fontId="8" fillId="3" borderId="0" xfId="0" applyNumberFormat="1" applyFont="1" applyFill="1" applyBorder="1" applyAlignment="1"/>
    <xf numFmtId="1" fontId="3" fillId="3" borderId="3" xfId="0" applyNumberFormat="1" applyFont="1" applyFill="1" applyBorder="1" applyAlignment="1">
      <alignment horizontal="center" vertical="center"/>
    </xf>
    <xf numFmtId="1" fontId="3" fillId="3" borderId="5"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0" fontId="7" fillId="3" borderId="3" xfId="0" applyNumberFormat="1" applyFont="1" applyFill="1" applyBorder="1" applyAlignment="1">
      <alignment horizontal="right" vertical="center" wrapText="1"/>
    </xf>
    <xf numFmtId="0" fontId="7" fillId="3" borderId="5" xfId="0" applyNumberFormat="1" applyFont="1" applyFill="1" applyBorder="1" applyAlignment="1">
      <alignment horizontal="right" vertical="center" wrapText="1"/>
    </xf>
    <xf numFmtId="0" fontId="7" fillId="3" borderId="4" xfId="0" applyNumberFormat="1" applyFont="1" applyFill="1" applyBorder="1" applyAlignment="1">
      <alignment horizontal="right" vertical="center" wrapText="1"/>
    </xf>
    <xf numFmtId="0" fontId="3" fillId="3" borderId="3" xfId="0" applyNumberFormat="1" applyFont="1" applyFill="1" applyBorder="1" applyAlignment="1">
      <alignment horizontal="right" vertical="center" wrapText="1"/>
    </xf>
    <xf numFmtId="0" fontId="3" fillId="3" borderId="5" xfId="0" applyNumberFormat="1" applyFont="1" applyFill="1" applyBorder="1" applyAlignment="1">
      <alignment horizontal="right" vertical="center" wrapText="1"/>
    </xf>
    <xf numFmtId="0" fontId="3" fillId="3" borderId="4" xfId="0" applyNumberFormat="1" applyFont="1" applyFill="1" applyBorder="1" applyAlignment="1">
      <alignment horizontal="right" vertical="center" wrapText="1"/>
    </xf>
    <xf numFmtId="49" fontId="3" fillId="3" borderId="3" xfId="0" applyNumberFormat="1" applyFont="1" applyFill="1" applyBorder="1" applyAlignment="1">
      <alignment horizontal="left" vertical="center"/>
    </xf>
    <xf numFmtId="49" fontId="3" fillId="3" borderId="5" xfId="0" applyNumberFormat="1" applyFont="1" applyFill="1" applyBorder="1" applyAlignment="1">
      <alignment horizontal="left" vertical="center"/>
    </xf>
    <xf numFmtId="49" fontId="3" fillId="3" borderId="4" xfId="0" applyNumberFormat="1" applyFont="1" applyFill="1" applyBorder="1" applyAlignment="1">
      <alignment horizontal="left" vertical="center"/>
    </xf>
    <xf numFmtId="0" fontId="7" fillId="3" borderId="5"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8" fillId="3" borderId="0" xfId="0" applyNumberFormat="1" applyFont="1" applyFill="1" applyBorder="1" applyAlignment="1">
      <alignment horizontal="center" wrapText="1"/>
    </xf>
    <xf numFmtId="0" fontId="7" fillId="3" borderId="3"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3" borderId="5" xfId="0" applyNumberFormat="1" applyFont="1" applyFill="1" applyBorder="1" applyAlignment="1">
      <alignment horizontal="left" vertical="top" wrapText="1"/>
    </xf>
    <xf numFmtId="0" fontId="3" fillId="3" borderId="4" xfId="0" applyNumberFormat="1" applyFont="1" applyFill="1" applyBorder="1" applyAlignment="1">
      <alignment horizontal="left" vertical="top" wrapText="1"/>
    </xf>
    <xf numFmtId="0" fontId="8" fillId="3" borderId="0" xfId="0" applyNumberFormat="1" applyFont="1" applyFill="1" applyBorder="1" applyAlignment="1">
      <alignment horizontal="left" vertical="top" wrapText="1"/>
    </xf>
    <xf numFmtId="0" fontId="8" fillId="3" borderId="0" xfId="0" applyNumberFormat="1" applyFont="1" applyFill="1" applyBorder="1" applyAlignment="1">
      <alignment horizontal="left"/>
    </xf>
    <xf numFmtId="0" fontId="7" fillId="3" borderId="1" xfId="0" applyNumberFormat="1" applyFont="1" applyFill="1" applyBorder="1" applyAlignment="1">
      <alignment horizontal="center" vertical="center"/>
    </xf>
    <xf numFmtId="0" fontId="3" fillId="3" borderId="5" xfId="0" applyNumberFormat="1" applyFont="1" applyFill="1" applyBorder="1" applyAlignment="1">
      <alignment horizontal="left" vertical="center" wrapText="1" indent="2"/>
    </xf>
    <xf numFmtId="0" fontId="3" fillId="3" borderId="4" xfId="0" applyNumberFormat="1" applyFont="1" applyFill="1" applyBorder="1" applyAlignment="1">
      <alignment horizontal="left" vertical="center" wrapText="1" indent="2"/>
    </xf>
    <xf numFmtId="49" fontId="3" fillId="3" borderId="6"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49" fontId="3" fillId="3" borderId="10"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3" borderId="8" xfId="0" applyNumberFormat="1" applyFont="1" applyFill="1" applyBorder="1" applyAlignment="1">
      <alignment horizontal="center" vertical="center"/>
    </xf>
    <xf numFmtId="0" fontId="3" fillId="3" borderId="11" xfId="0" applyNumberFormat="1" applyFont="1" applyFill="1" applyBorder="1" applyAlignment="1">
      <alignment horizontal="left" vertical="center" wrapText="1" indent="2"/>
    </xf>
    <xf numFmtId="0" fontId="3" fillId="3" borderId="10" xfId="0" applyNumberFormat="1" applyFont="1" applyFill="1" applyBorder="1" applyAlignment="1">
      <alignment horizontal="left" vertical="center" wrapText="1" indent="2"/>
    </xf>
    <xf numFmtId="4" fontId="3" fillId="3" borderId="6" xfId="0" applyNumberFormat="1" applyFont="1" applyFill="1" applyBorder="1" applyAlignment="1">
      <alignment horizontal="center"/>
    </xf>
    <xf numFmtId="4" fontId="3" fillId="3" borderId="11" xfId="0" applyNumberFormat="1" applyFont="1" applyFill="1" applyBorder="1" applyAlignment="1">
      <alignment horizontal="center"/>
    </xf>
    <xf numFmtId="4" fontId="3" fillId="3" borderId="10" xfId="0" applyNumberFormat="1" applyFont="1" applyFill="1" applyBorder="1" applyAlignment="1">
      <alignment horizontal="center"/>
    </xf>
    <xf numFmtId="4" fontId="3" fillId="3" borderId="7" xfId="0" applyNumberFormat="1" applyFont="1" applyFill="1" applyBorder="1" applyAlignment="1">
      <alignment horizontal="center"/>
    </xf>
    <xf numFmtId="4" fontId="3" fillId="3" borderId="2" xfId="0" applyNumberFormat="1" applyFont="1" applyFill="1" applyBorder="1" applyAlignment="1">
      <alignment horizontal="center"/>
    </xf>
    <xf numFmtId="4" fontId="3" fillId="3" borderId="8" xfId="0" applyNumberFormat="1" applyFont="1" applyFill="1" applyBorder="1" applyAlignment="1">
      <alignment horizontal="center"/>
    </xf>
    <xf numFmtId="0" fontId="3" fillId="3" borderId="2" xfId="0" applyNumberFormat="1" applyFont="1" applyFill="1" applyBorder="1" applyAlignment="1">
      <alignment horizontal="left" vertical="center" wrapText="1"/>
    </xf>
    <xf numFmtId="0" fontId="3" fillId="3" borderId="8" xfId="0" applyNumberFormat="1" applyFont="1" applyFill="1" applyBorder="1" applyAlignment="1">
      <alignment horizontal="left" vertical="center" wrapText="1"/>
    </xf>
    <xf numFmtId="0" fontId="8" fillId="3" borderId="0" xfId="0" applyNumberFormat="1" applyFont="1" applyFill="1" applyBorder="1" applyAlignment="1">
      <alignment horizontal="left" wrapText="1"/>
    </xf>
    <xf numFmtId="3" fontId="3" fillId="3" borderId="3"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49" fontId="3" fillId="3" borderId="3" xfId="0" applyNumberFormat="1" applyFont="1" applyFill="1" applyBorder="1" applyAlignment="1">
      <alignment horizontal="right" vertical="center"/>
    </xf>
    <xf numFmtId="49" fontId="3" fillId="3" borderId="5" xfId="0" applyNumberFormat="1" applyFont="1" applyFill="1" applyBorder="1" applyAlignment="1">
      <alignment horizontal="right" vertical="center"/>
    </xf>
    <xf numFmtId="49" fontId="3" fillId="3" borderId="4" xfId="0" applyNumberFormat="1" applyFont="1" applyFill="1" applyBorder="1" applyAlignment="1">
      <alignment horizontal="right" vertical="center"/>
    </xf>
    <xf numFmtId="2" fontId="3" fillId="3" borderId="3" xfId="0" applyNumberFormat="1" applyFont="1" applyFill="1" applyBorder="1" applyAlignment="1">
      <alignment horizontal="center" vertical="center"/>
    </xf>
    <xf numFmtId="2" fontId="3" fillId="3" borderId="5" xfId="0" applyNumberFormat="1" applyFont="1" applyFill="1" applyBorder="1" applyAlignment="1">
      <alignment horizontal="center" vertical="center"/>
    </xf>
    <xf numFmtId="2" fontId="3" fillId="3" borderId="4" xfId="0" applyNumberFormat="1" applyFont="1" applyFill="1" applyBorder="1" applyAlignment="1">
      <alignment horizontal="center" vertical="center"/>
    </xf>
    <xf numFmtId="0" fontId="3" fillId="3" borderId="1" xfId="0" applyNumberFormat="1" applyFont="1" applyFill="1" applyBorder="1" applyAlignment="1">
      <alignment horizontal="left" vertical="center" wrapText="1"/>
    </xf>
    <xf numFmtId="3" fontId="3" fillId="3" borderId="1" xfId="0" applyNumberFormat="1" applyFont="1" applyFill="1" applyBorder="1" applyAlignment="1">
      <alignment horizontal="center" vertical="center"/>
    </xf>
    <xf numFmtId="0" fontId="3" fillId="3" borderId="3" xfId="0" applyNumberFormat="1" applyFont="1" applyFill="1" applyBorder="1" applyAlignment="1">
      <alignment horizontal="center" vertical="top"/>
    </xf>
    <xf numFmtId="0" fontId="3" fillId="3" borderId="5" xfId="0" applyNumberFormat="1" applyFont="1" applyFill="1" applyBorder="1" applyAlignment="1">
      <alignment horizontal="center" vertical="top"/>
    </xf>
    <xf numFmtId="0" fontId="3" fillId="3" borderId="4" xfId="0" applyNumberFormat="1" applyFont="1" applyFill="1" applyBorder="1" applyAlignment="1">
      <alignment horizontal="center" vertical="top"/>
    </xf>
    <xf numFmtId="0" fontId="7" fillId="3" borderId="1" xfId="0" applyNumberFormat="1" applyFont="1" applyFill="1" applyBorder="1" applyAlignment="1">
      <alignment horizontal="right" vertical="center" wrapText="1"/>
    </xf>
    <xf numFmtId="49" fontId="7" fillId="3" borderId="1" xfId="0" applyNumberFormat="1" applyFont="1" applyFill="1" applyBorder="1" applyAlignment="1">
      <alignment horizontal="left" vertical="center"/>
    </xf>
    <xf numFmtId="0" fontId="3" fillId="3" borderId="3" xfId="0" applyNumberFormat="1" applyFont="1" applyFill="1" applyBorder="1" applyAlignment="1">
      <alignment horizontal="left" vertical="top" wrapText="1"/>
    </xf>
    <xf numFmtId="49" fontId="3" fillId="3" borderId="11" xfId="0" applyNumberFormat="1" applyFont="1" applyFill="1" applyBorder="1" applyAlignment="1">
      <alignment horizontal="left" vertical="top" wrapText="1"/>
    </xf>
    <xf numFmtId="49" fontId="3" fillId="3"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0" fontId="5" fillId="0" borderId="0" xfId="0" applyNumberFormat="1" applyFont="1" applyFill="1" applyBorder="1" applyAlignment="1">
      <alignment horizontal="left" vertical="top"/>
    </xf>
    <xf numFmtId="4" fontId="9" fillId="0" borderId="1" xfId="0" applyNumberFormat="1" applyFont="1" applyFill="1" applyBorder="1" applyAlignment="1">
      <alignment horizontal="center" vertical="center"/>
    </xf>
    <xf numFmtId="4" fontId="9" fillId="3" borderId="3" xfId="0" applyNumberFormat="1" applyFont="1" applyFill="1" applyBorder="1" applyAlignment="1">
      <alignment horizontal="center" vertical="top"/>
    </xf>
    <xf numFmtId="4" fontId="9" fillId="3" borderId="5" xfId="0" applyNumberFormat="1" applyFont="1" applyFill="1" applyBorder="1" applyAlignment="1">
      <alignment horizontal="center" vertical="top"/>
    </xf>
    <xf numFmtId="4" fontId="9" fillId="3" borderId="4" xfId="0" applyNumberFormat="1" applyFont="1" applyFill="1" applyBorder="1" applyAlignment="1">
      <alignment horizontal="center" vertical="top"/>
    </xf>
    <xf numFmtId="0" fontId="5" fillId="0" borderId="0" xfId="0" applyNumberFormat="1" applyFont="1" applyFill="1" applyBorder="1" applyAlignment="1">
      <alignment horizontal="left" wrapText="1"/>
    </xf>
    <xf numFmtId="49" fontId="9" fillId="0" borderId="3" xfId="0" applyNumberFormat="1" applyFont="1" applyFill="1" applyBorder="1" applyAlignment="1">
      <alignment horizontal="left" vertical="center"/>
    </xf>
    <xf numFmtId="49" fontId="9" fillId="0" borderId="5" xfId="0" applyNumberFormat="1" applyFont="1" applyFill="1" applyBorder="1" applyAlignment="1">
      <alignment horizontal="left" vertical="center"/>
    </xf>
    <xf numFmtId="49" fontId="9" fillId="0" borderId="4" xfId="0" applyNumberFormat="1" applyFont="1" applyFill="1" applyBorder="1" applyAlignment="1">
      <alignment horizontal="left" vertical="center"/>
    </xf>
    <xf numFmtId="49" fontId="9" fillId="0" borderId="3" xfId="0" applyNumberFormat="1" applyFont="1" applyFill="1" applyBorder="1" applyAlignment="1">
      <alignment horizontal="right" vertical="center"/>
    </xf>
    <xf numFmtId="0" fontId="32" fillId="3" borderId="0" xfId="7" applyFont="1" applyFill="1" applyAlignment="1">
      <alignment horizontal="center" vertical="center"/>
    </xf>
    <xf numFmtId="4" fontId="3" fillId="3" borderId="0" xfId="0" applyNumberFormat="1" applyFont="1" applyFill="1" applyBorder="1" applyAlignment="1">
      <alignment horizontal="center"/>
    </xf>
    <xf numFmtId="0" fontId="8" fillId="3" borderId="0" xfId="0" applyNumberFormat="1" applyFont="1" applyFill="1" applyBorder="1" applyAlignment="1">
      <alignment horizontal="center"/>
    </xf>
    <xf numFmtId="0" fontId="8" fillId="3" borderId="2" xfId="0" applyNumberFormat="1" applyFont="1" applyFill="1" applyBorder="1" applyAlignment="1">
      <alignment horizontal="left"/>
    </xf>
    <xf numFmtId="49" fontId="3" fillId="3" borderId="1" xfId="0" applyNumberFormat="1" applyFont="1" applyFill="1" applyBorder="1" applyAlignment="1">
      <alignment horizontal="right" vertical="center"/>
    </xf>
    <xf numFmtId="1" fontId="3" fillId="3" borderId="1" xfId="0" applyNumberFormat="1" applyFont="1" applyFill="1" applyBorder="1" applyAlignment="1">
      <alignment horizontal="center" vertical="center"/>
    </xf>
    <xf numFmtId="0" fontId="3" fillId="4" borderId="3" xfId="0" applyNumberFormat="1" applyFont="1" applyFill="1" applyBorder="1" applyAlignment="1">
      <alignment horizontal="left" vertical="center" wrapText="1"/>
    </xf>
    <xf numFmtId="0" fontId="3" fillId="4" borderId="5" xfId="0" applyNumberFormat="1" applyFont="1" applyFill="1" applyBorder="1" applyAlignment="1">
      <alignment horizontal="left" vertical="center" wrapText="1"/>
    </xf>
    <xf numFmtId="0" fontId="3" fillId="4" borderId="4" xfId="0" applyNumberFormat="1" applyFont="1" applyFill="1" applyBorder="1" applyAlignment="1">
      <alignment horizontal="left" vertical="center" wrapText="1"/>
    </xf>
    <xf numFmtId="0" fontId="3"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49" fontId="3" fillId="3" borderId="3" xfId="0" applyNumberFormat="1" applyFont="1" applyFill="1" applyBorder="1" applyAlignment="1">
      <alignment horizontal="left" vertical="center" wrapText="1"/>
    </xf>
    <xf numFmtId="49" fontId="3" fillId="3" borderId="5" xfId="0" applyNumberFormat="1" applyFont="1" applyFill="1" applyBorder="1" applyAlignment="1">
      <alignment horizontal="left" vertical="center" wrapText="1"/>
    </xf>
    <xf numFmtId="49" fontId="3" fillId="3" borderId="4" xfId="0" applyNumberFormat="1" applyFont="1" applyFill="1" applyBorder="1" applyAlignment="1">
      <alignment horizontal="left" vertical="center" wrapText="1"/>
    </xf>
    <xf numFmtId="0" fontId="4" fillId="3" borderId="0" xfId="1" applyNumberFormat="1" applyFont="1" applyFill="1" applyBorder="1" applyAlignment="1">
      <alignment horizontal="left" vertical="top" wrapText="1"/>
    </xf>
    <xf numFmtId="49" fontId="4" fillId="0" borderId="0" xfId="1" applyNumberFormat="1" applyFont="1" applyFill="1" applyBorder="1" applyAlignment="1">
      <alignment horizontal="left" vertical="top" wrapText="1"/>
    </xf>
    <xf numFmtId="0" fontId="7" fillId="3" borderId="0" xfId="1" applyNumberFormat="1" applyFont="1" applyFill="1" applyBorder="1" applyAlignment="1">
      <alignment horizontal="center" vertical="center"/>
    </xf>
  </cellXfs>
  <cellStyles count="8">
    <cellStyle name="Гиперссылка" xfId="2" builtinId="8" hidden="1"/>
    <cellStyle name="Гиперссылка" xfId="3" builtinId="8" hidden="1"/>
    <cellStyle name="Гиперссылка" xfId="4" builtinId="8" hidden="1"/>
    <cellStyle name="Гиперссылка" xfId="5" builtinId="8" hidden="1"/>
    <cellStyle name="Обычный" xfId="0" builtinId="0"/>
    <cellStyle name="Обычный 2" xfId="1"/>
    <cellStyle name="Обычный 3" xfId="6"/>
    <cellStyle name="Обычный 4" xfId="7"/>
  </cellStyles>
  <dxfs count="0"/>
  <tableStyles count="0" defaultTableStyle="TableStyleMedium9"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85;%20&#1060;&#1061;&#1044;%20&#1086;&#1090;%20.31.03.2023%20&#1052;&#1080;&#1085;&#1100;&#1082;&#1080;&#1085;&#10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аздел 1"/>
      <sheetName val="справочно"/>
      <sheetName val="Раздел 2"/>
      <sheetName val="Раздел 3"/>
      <sheetName val="Раздел 4"/>
      <sheetName val="Обоснования доходов"/>
      <sheetName val="иные цели зарлпата"/>
      <sheetName val="Обоснования расходов ФОТ"/>
      <sheetName val="Обоснования расходов"/>
      <sheetName val="Приложение 3"/>
    </sheetNames>
    <sheetDataSet>
      <sheetData sheetId="0" refreshError="1"/>
      <sheetData sheetId="1" refreshError="1">
        <row r="44">
          <cell r="E44">
            <v>69905757.840000004</v>
          </cell>
        </row>
        <row r="93">
          <cell r="E93">
            <v>1514597.45</v>
          </cell>
          <cell r="F93">
            <v>1514597.45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W33"/>
  <sheetViews>
    <sheetView view="pageBreakPreview" zoomScaleNormal="100" workbookViewId="0">
      <selection activeCell="A22" sqref="A22:AU22"/>
    </sheetView>
  </sheetViews>
  <sheetFormatPr defaultColWidth="0.85546875" defaultRowHeight="12.75" x14ac:dyDescent="0.2"/>
  <cols>
    <col min="1" max="100" width="0.85546875" style="164"/>
    <col min="101" max="101" width="0.85546875" style="164" customWidth="1"/>
    <col min="102" max="104" width="0.85546875" style="164"/>
    <col min="105" max="106" width="0.85546875" style="164" customWidth="1"/>
    <col min="107" max="107" width="1.5703125" style="164" customWidth="1"/>
    <col min="108" max="108" width="12" style="164" hidden="1" customWidth="1"/>
    <col min="109" max="126" width="0.85546875" style="164"/>
    <col min="127" max="127" width="36.85546875" style="164" customWidth="1"/>
    <col min="128" max="16384" width="0.85546875" style="164"/>
  </cols>
  <sheetData>
    <row r="1" spans="1:127" s="163" customFormat="1" ht="11.25" customHeight="1" x14ac:dyDescent="0.2">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row>
    <row r="2" spans="1:127" x14ac:dyDescent="0.2">
      <c r="DW2" s="163"/>
    </row>
    <row r="3" spans="1:127" x14ac:dyDescent="0.2">
      <c r="BE3" s="394" t="s">
        <v>7</v>
      </c>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W3" s="163"/>
    </row>
    <row r="4" spans="1:127" ht="17.25" customHeight="1" x14ac:dyDescent="0.2">
      <c r="BE4" s="395" t="s">
        <v>751</v>
      </c>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W4" s="163"/>
    </row>
    <row r="5" spans="1:127" s="165" customFormat="1" ht="12.75" customHeight="1" x14ac:dyDescent="0.2">
      <c r="BE5" s="396" t="s">
        <v>12</v>
      </c>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96"/>
      <c r="CM5" s="396"/>
      <c r="CN5" s="396"/>
      <c r="CO5" s="396"/>
      <c r="CP5" s="396"/>
      <c r="CQ5" s="396"/>
      <c r="CR5" s="396"/>
      <c r="CS5" s="396"/>
      <c r="CT5" s="396"/>
      <c r="CU5" s="396"/>
      <c r="CV5" s="396"/>
      <c r="CW5" s="396"/>
      <c r="CX5" s="396"/>
      <c r="CY5" s="396"/>
      <c r="CZ5" s="396"/>
      <c r="DA5" s="396"/>
      <c r="DB5" s="396"/>
      <c r="DC5" s="396"/>
      <c r="DD5" s="396"/>
      <c r="DW5" s="163"/>
    </row>
    <row r="6" spans="1:127" x14ac:dyDescent="0.2">
      <c r="BE6" s="395"/>
      <c r="BF6" s="395"/>
      <c r="BG6" s="395"/>
      <c r="BH6" s="395"/>
      <c r="BI6" s="395"/>
      <c r="BJ6" s="395"/>
      <c r="BK6" s="395"/>
      <c r="BL6" s="395"/>
      <c r="BM6" s="395"/>
      <c r="BN6" s="395"/>
      <c r="BO6" s="395"/>
      <c r="BP6" s="395"/>
      <c r="BQ6" s="395"/>
      <c r="BR6" s="395"/>
      <c r="BS6" s="395"/>
      <c r="BT6" s="395"/>
      <c r="BU6" s="395"/>
      <c r="BV6" s="395"/>
      <c r="BW6" s="395"/>
      <c r="BX6" s="395"/>
      <c r="BZ6" s="395" t="s">
        <v>559</v>
      </c>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W6" s="163"/>
    </row>
    <row r="7" spans="1:127" s="165" customFormat="1" ht="12.75" customHeight="1" x14ac:dyDescent="0.2">
      <c r="BE7" s="393" t="s">
        <v>8</v>
      </c>
      <c r="BF7" s="393"/>
      <c r="BG7" s="393"/>
      <c r="BH7" s="393"/>
      <c r="BI7" s="393"/>
      <c r="BJ7" s="393"/>
      <c r="BK7" s="393"/>
      <c r="BL7" s="393"/>
      <c r="BM7" s="393"/>
      <c r="BN7" s="393"/>
      <c r="BO7" s="393"/>
      <c r="BP7" s="393"/>
      <c r="BQ7" s="393"/>
      <c r="BR7" s="393"/>
      <c r="BS7" s="393"/>
      <c r="BT7" s="393"/>
      <c r="BU7" s="393"/>
      <c r="BV7" s="393"/>
      <c r="BW7" s="393"/>
      <c r="BX7" s="393"/>
      <c r="BZ7" s="393" t="s">
        <v>10</v>
      </c>
      <c r="CA7" s="393"/>
      <c r="CB7" s="393"/>
      <c r="CC7" s="393"/>
      <c r="CD7" s="393"/>
      <c r="CE7" s="393"/>
      <c r="CF7" s="393"/>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row>
    <row r="8" spans="1:127" x14ac:dyDescent="0.2">
      <c r="BG8" s="166" t="s">
        <v>13</v>
      </c>
      <c r="BH8" s="371"/>
      <c r="BI8" s="371"/>
      <c r="BJ8" s="371"/>
      <c r="BK8" s="371"/>
      <c r="BL8" s="164" t="s">
        <v>13</v>
      </c>
      <c r="BO8" s="371"/>
      <c r="BP8" s="371"/>
      <c r="BQ8" s="371"/>
      <c r="BR8" s="371"/>
      <c r="BS8" s="371"/>
      <c r="BT8" s="371"/>
      <c r="BU8" s="371"/>
      <c r="BV8" s="371"/>
      <c r="BW8" s="371"/>
      <c r="BX8" s="371"/>
      <c r="BY8" s="371"/>
      <c r="BZ8" s="371"/>
      <c r="CA8" s="371"/>
      <c r="CB8" s="371"/>
      <c r="CC8" s="371"/>
      <c r="CD8" s="372">
        <v>20</v>
      </c>
      <c r="CE8" s="372"/>
      <c r="CF8" s="372"/>
      <c r="CG8" s="372"/>
      <c r="CH8" s="373" t="s">
        <v>667</v>
      </c>
      <c r="CI8" s="373"/>
      <c r="CJ8" s="373"/>
      <c r="CK8" s="164" t="s">
        <v>14</v>
      </c>
      <c r="CN8" s="167"/>
      <c r="CO8" s="167"/>
      <c r="CP8" s="167"/>
      <c r="CQ8" s="167"/>
      <c r="CR8" s="168"/>
      <c r="CS8" s="168"/>
      <c r="CT8" s="168"/>
      <c r="CU8" s="168"/>
      <c r="CV8" s="168"/>
      <c r="CW8" s="168"/>
      <c r="CX8" s="168"/>
    </row>
    <row r="9" spans="1:127" x14ac:dyDescent="0.2">
      <c r="BF9" s="169"/>
      <c r="BG9" s="170"/>
      <c r="BH9" s="171"/>
      <c r="BI9" s="171"/>
      <c r="BJ9" s="171"/>
      <c r="BK9" s="171"/>
      <c r="BL9" s="169"/>
      <c r="BM9" s="169"/>
      <c r="BO9" s="171"/>
      <c r="BP9" s="171"/>
      <c r="BQ9" s="171"/>
      <c r="BR9" s="171"/>
      <c r="BS9" s="171"/>
      <c r="BT9" s="171"/>
      <c r="BU9" s="171"/>
      <c r="BV9" s="171"/>
      <c r="BW9" s="171"/>
      <c r="BX9" s="171"/>
      <c r="BY9" s="171"/>
      <c r="BZ9" s="171"/>
      <c r="CA9" s="171"/>
      <c r="CB9" s="171"/>
      <c r="CC9" s="171"/>
      <c r="CD9" s="172"/>
      <c r="CE9" s="172"/>
      <c r="CF9" s="172"/>
      <c r="CG9" s="172"/>
      <c r="CH9" s="173"/>
      <c r="CI9" s="173"/>
      <c r="CJ9" s="173"/>
      <c r="CK9" s="169"/>
      <c r="CL9" s="169"/>
      <c r="CM9" s="169"/>
      <c r="CN9" s="167"/>
      <c r="CO9" s="167"/>
      <c r="CP9" s="167"/>
      <c r="CQ9" s="167"/>
      <c r="CR9" s="168"/>
      <c r="CS9" s="168"/>
      <c r="CT9" s="168"/>
      <c r="CU9" s="168"/>
      <c r="CV9" s="168"/>
      <c r="CW9" s="168"/>
      <c r="CX9" s="168"/>
    </row>
    <row r="10" spans="1:127" ht="12.75" customHeight="1" x14ac:dyDescent="0.25">
      <c r="A10" s="386" t="s">
        <v>224</v>
      </c>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row>
    <row r="11" spans="1:127" s="174" customFormat="1" ht="13.5" customHeight="1" x14ac:dyDescent="0.25">
      <c r="A11" s="386" t="s">
        <v>738</v>
      </c>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row>
    <row r="12" spans="1:127" s="175" customFormat="1" ht="15.75" x14ac:dyDescent="0.25">
      <c r="A12" s="388" t="s">
        <v>739</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row>
    <row r="13" spans="1:127" ht="17.25" customHeight="1" x14ac:dyDescent="0.2"/>
    <row r="14" spans="1:127" ht="13.5" customHeight="1" x14ac:dyDescent="0.2">
      <c r="AL14" s="169"/>
      <c r="AM14" s="170" t="s">
        <v>13</v>
      </c>
      <c r="AN14" s="390"/>
      <c r="AO14" s="390"/>
      <c r="AP14" s="390"/>
      <c r="AQ14" s="390"/>
      <c r="AR14" s="169" t="s">
        <v>13</v>
      </c>
      <c r="AS14" s="169"/>
      <c r="AU14" s="390"/>
      <c r="AV14" s="390"/>
      <c r="AW14" s="390"/>
      <c r="AX14" s="390"/>
      <c r="AY14" s="390"/>
      <c r="AZ14" s="390"/>
      <c r="BA14" s="390"/>
      <c r="BB14" s="390"/>
      <c r="BC14" s="390"/>
      <c r="BD14" s="390"/>
      <c r="BE14" s="390"/>
      <c r="BF14" s="390"/>
      <c r="BG14" s="390"/>
      <c r="BH14" s="390"/>
      <c r="BI14" s="390"/>
      <c r="BJ14" s="391">
        <v>20</v>
      </c>
      <c r="BK14" s="391"/>
      <c r="BL14" s="391"/>
      <c r="BM14" s="391"/>
      <c r="BN14" s="392" t="s">
        <v>667</v>
      </c>
      <c r="BO14" s="392"/>
      <c r="BP14" s="392"/>
      <c r="BQ14" s="169" t="s">
        <v>14</v>
      </c>
      <c r="BR14" s="169"/>
      <c r="BS14" s="169"/>
      <c r="BT14" s="164" t="s">
        <v>297</v>
      </c>
      <c r="CD14" s="176"/>
      <c r="CE14" s="176"/>
      <c r="CF14" s="176"/>
      <c r="CG14" s="176"/>
      <c r="CH14" s="176"/>
      <c r="CI14" s="176"/>
      <c r="CJ14" s="176"/>
      <c r="CK14" s="176"/>
      <c r="CL14" s="176"/>
      <c r="CM14" s="177"/>
      <c r="CN14" s="176"/>
    </row>
    <row r="15" spans="1:127" ht="13.5" customHeight="1" x14ac:dyDescent="0.2">
      <c r="AL15" s="169"/>
      <c r="AM15" s="170"/>
      <c r="AN15" s="171"/>
      <c r="AO15" s="171"/>
      <c r="AP15" s="171"/>
      <c r="AQ15" s="171"/>
      <c r="AR15" s="169"/>
      <c r="AS15" s="169"/>
      <c r="AU15" s="171"/>
      <c r="AV15" s="171"/>
      <c r="AW15" s="171"/>
      <c r="AX15" s="171"/>
      <c r="AY15" s="171"/>
      <c r="AZ15" s="171"/>
      <c r="BA15" s="171"/>
      <c r="BB15" s="171"/>
      <c r="BC15" s="171"/>
      <c r="BD15" s="171"/>
      <c r="BE15" s="171"/>
      <c r="BF15" s="171"/>
      <c r="BG15" s="171"/>
      <c r="BH15" s="171"/>
      <c r="BI15" s="171"/>
      <c r="BJ15" s="172"/>
      <c r="BK15" s="172"/>
      <c r="BL15" s="172"/>
      <c r="BM15" s="172"/>
      <c r="BN15" s="173"/>
      <c r="BO15" s="173"/>
      <c r="BP15" s="173"/>
      <c r="BQ15" s="169"/>
      <c r="BR15" s="169"/>
      <c r="BS15" s="169"/>
      <c r="CD15" s="176"/>
      <c r="CE15" s="176"/>
      <c r="CF15" s="176"/>
      <c r="CG15" s="176"/>
      <c r="CH15" s="176"/>
      <c r="CI15" s="176"/>
      <c r="CJ15" s="176"/>
      <c r="CK15" s="176"/>
      <c r="CL15" s="176"/>
      <c r="CM15" s="177"/>
      <c r="CN15" s="176"/>
    </row>
    <row r="17" spans="1:108" ht="13.5" customHeight="1" x14ac:dyDescent="0.2">
      <c r="BY17" s="178"/>
      <c r="CN17" s="179"/>
      <c r="CO17" s="180"/>
      <c r="CP17" s="180"/>
      <c r="CQ17" s="180"/>
      <c r="CR17" s="180"/>
      <c r="CS17" s="180"/>
      <c r="CT17" s="180"/>
      <c r="CU17" s="180"/>
      <c r="CV17" s="180"/>
      <c r="CW17" s="180"/>
      <c r="CX17" s="180"/>
      <c r="CY17" s="180"/>
      <c r="CZ17" s="180"/>
      <c r="DA17" s="180"/>
      <c r="DB17" s="180"/>
      <c r="DC17" s="180"/>
      <c r="DD17" s="180"/>
    </row>
    <row r="18" spans="1:108" ht="33" customHeight="1" x14ac:dyDescent="0.2">
      <c r="BY18" s="178"/>
      <c r="BZ18" s="178"/>
      <c r="CD18" s="176"/>
      <c r="CE18" s="176"/>
      <c r="CF18" s="176"/>
      <c r="CG18" s="176"/>
      <c r="CH18" s="176"/>
      <c r="CI18" s="176"/>
      <c r="CJ18" s="176"/>
      <c r="CK18" s="176"/>
      <c r="CL18" s="176"/>
      <c r="CM18" s="177"/>
      <c r="CN18" s="176"/>
      <c r="CO18" s="387" t="s">
        <v>11</v>
      </c>
      <c r="CP18" s="387"/>
      <c r="CQ18" s="387"/>
      <c r="CR18" s="387"/>
      <c r="CS18" s="387"/>
      <c r="CT18" s="387"/>
      <c r="CU18" s="387"/>
      <c r="CV18" s="387"/>
      <c r="CW18" s="387"/>
      <c r="CX18" s="387"/>
      <c r="CY18" s="387"/>
      <c r="CZ18" s="387"/>
      <c r="DA18" s="387"/>
      <c r="DB18" s="387"/>
      <c r="DC18" s="387"/>
      <c r="DD18" s="387"/>
    </row>
    <row r="19" spans="1:108" ht="33" customHeight="1" x14ac:dyDescent="0.2">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381" t="s">
        <v>9</v>
      </c>
      <c r="CC19" s="377"/>
      <c r="CD19" s="377"/>
      <c r="CE19" s="377"/>
      <c r="CF19" s="377"/>
      <c r="CG19" s="377"/>
      <c r="CH19" s="377"/>
      <c r="CI19" s="377"/>
      <c r="CJ19" s="377"/>
      <c r="CK19" s="377"/>
      <c r="CL19" s="377"/>
      <c r="CM19" s="377"/>
      <c r="CN19" s="378"/>
      <c r="CO19" s="383" t="s">
        <v>752</v>
      </c>
      <c r="CP19" s="383"/>
      <c r="CQ19" s="383"/>
      <c r="CR19" s="383"/>
      <c r="CS19" s="383"/>
      <c r="CT19" s="383"/>
      <c r="CU19" s="383"/>
      <c r="CV19" s="383"/>
      <c r="CW19" s="383"/>
      <c r="CX19" s="383"/>
      <c r="CY19" s="383"/>
      <c r="CZ19" s="383"/>
      <c r="DA19" s="383"/>
      <c r="DB19" s="383"/>
      <c r="DC19" s="383"/>
      <c r="DD19" s="383"/>
    </row>
    <row r="20" spans="1:108" ht="64.5" customHeight="1" x14ac:dyDescent="0.2">
      <c r="A20" s="379" t="s">
        <v>411</v>
      </c>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376" t="s">
        <v>99</v>
      </c>
      <c r="BU20" s="377"/>
      <c r="BV20" s="377"/>
      <c r="BW20" s="377"/>
      <c r="BX20" s="377"/>
      <c r="BY20" s="377"/>
      <c r="BZ20" s="377"/>
      <c r="CA20" s="377"/>
      <c r="CB20" s="377"/>
      <c r="CC20" s="377"/>
      <c r="CD20" s="377"/>
      <c r="CE20" s="377"/>
      <c r="CF20" s="377"/>
      <c r="CG20" s="377"/>
      <c r="CH20" s="377"/>
      <c r="CI20" s="377"/>
      <c r="CJ20" s="377"/>
      <c r="CK20" s="377"/>
      <c r="CL20" s="377"/>
      <c r="CM20" s="377"/>
      <c r="CN20" s="378"/>
      <c r="CO20" s="383" t="s">
        <v>412</v>
      </c>
      <c r="CP20" s="383"/>
      <c r="CQ20" s="383"/>
      <c r="CR20" s="383"/>
      <c r="CS20" s="383"/>
      <c r="CT20" s="383"/>
      <c r="CU20" s="383"/>
      <c r="CV20" s="383"/>
      <c r="CW20" s="383"/>
      <c r="CX20" s="383"/>
      <c r="CY20" s="383"/>
      <c r="CZ20" s="383"/>
      <c r="DA20" s="383"/>
      <c r="DB20" s="383"/>
      <c r="DC20" s="383"/>
      <c r="DD20" s="383"/>
    </row>
    <row r="21" spans="1:108" ht="33" customHeight="1" x14ac:dyDescent="0.2">
      <c r="A21" s="178"/>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82"/>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2"/>
      <c r="CA21" s="178"/>
      <c r="CB21" s="376" t="s">
        <v>100</v>
      </c>
      <c r="CC21" s="381"/>
      <c r="CD21" s="381"/>
      <c r="CE21" s="381"/>
      <c r="CF21" s="381"/>
      <c r="CG21" s="381"/>
      <c r="CH21" s="381"/>
      <c r="CI21" s="381"/>
      <c r="CJ21" s="381"/>
      <c r="CK21" s="381"/>
      <c r="CL21" s="381"/>
      <c r="CM21" s="381"/>
      <c r="CN21" s="382"/>
      <c r="CO21" s="383" t="s">
        <v>394</v>
      </c>
      <c r="CP21" s="383"/>
      <c r="CQ21" s="383"/>
      <c r="CR21" s="383"/>
      <c r="CS21" s="383"/>
      <c r="CT21" s="383"/>
      <c r="CU21" s="383"/>
      <c r="CV21" s="383"/>
      <c r="CW21" s="383"/>
      <c r="CX21" s="383"/>
      <c r="CY21" s="383"/>
      <c r="CZ21" s="383"/>
      <c r="DA21" s="383"/>
      <c r="DB21" s="383"/>
      <c r="DC21" s="383"/>
      <c r="DD21" s="383"/>
    </row>
    <row r="22" spans="1:108" ht="60" customHeight="1" x14ac:dyDescent="0.2">
      <c r="A22" s="379" t="s">
        <v>396</v>
      </c>
      <c r="B22" s="38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376" t="s">
        <v>99</v>
      </c>
      <c r="BU22" s="377"/>
      <c r="BV22" s="377"/>
      <c r="BW22" s="377"/>
      <c r="BX22" s="377"/>
      <c r="BY22" s="377"/>
      <c r="BZ22" s="377"/>
      <c r="CA22" s="377"/>
      <c r="CB22" s="377"/>
      <c r="CC22" s="377"/>
      <c r="CD22" s="377"/>
      <c r="CE22" s="377"/>
      <c r="CF22" s="377"/>
      <c r="CG22" s="377"/>
      <c r="CH22" s="377"/>
      <c r="CI22" s="377"/>
      <c r="CJ22" s="377"/>
      <c r="CK22" s="377"/>
      <c r="CL22" s="377"/>
      <c r="CM22" s="377"/>
      <c r="CN22" s="378"/>
      <c r="CO22" s="383" t="s">
        <v>395</v>
      </c>
      <c r="CP22" s="383"/>
      <c r="CQ22" s="383"/>
      <c r="CR22" s="383"/>
      <c r="CS22" s="383"/>
      <c r="CT22" s="383"/>
      <c r="CU22" s="383"/>
      <c r="CV22" s="383"/>
      <c r="CW22" s="383"/>
      <c r="CX22" s="383"/>
      <c r="CY22" s="383"/>
      <c r="CZ22" s="383"/>
      <c r="DA22" s="383"/>
      <c r="DB22" s="383"/>
      <c r="DC22" s="383"/>
      <c r="DD22" s="383"/>
    </row>
    <row r="23" spans="1:108" ht="33" customHeight="1" x14ac:dyDescent="0.2">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376" t="s">
        <v>101</v>
      </c>
      <c r="CC23" s="381"/>
      <c r="CD23" s="381"/>
      <c r="CE23" s="381"/>
      <c r="CF23" s="381"/>
      <c r="CG23" s="381"/>
      <c r="CH23" s="381"/>
      <c r="CI23" s="381"/>
      <c r="CJ23" s="381"/>
      <c r="CK23" s="381"/>
      <c r="CL23" s="381"/>
      <c r="CM23" s="381"/>
      <c r="CN23" s="382"/>
      <c r="CO23" s="383" t="s">
        <v>413</v>
      </c>
      <c r="CP23" s="383"/>
      <c r="CQ23" s="383"/>
      <c r="CR23" s="383"/>
      <c r="CS23" s="383"/>
      <c r="CT23" s="383"/>
      <c r="CU23" s="383"/>
      <c r="CV23" s="383"/>
      <c r="CW23" s="383"/>
      <c r="CX23" s="383"/>
      <c r="CY23" s="383"/>
      <c r="CZ23" s="383"/>
      <c r="DA23" s="383"/>
      <c r="DB23" s="383"/>
      <c r="DC23" s="383"/>
      <c r="DD23" s="383"/>
    </row>
    <row r="24" spans="1:108" s="176" customFormat="1" ht="33" customHeight="1" x14ac:dyDescent="0.25">
      <c r="A24" s="183" t="s">
        <v>104</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376" t="s">
        <v>102</v>
      </c>
      <c r="CC24" s="381"/>
      <c r="CD24" s="381"/>
      <c r="CE24" s="381"/>
      <c r="CF24" s="381"/>
      <c r="CG24" s="381"/>
      <c r="CH24" s="381"/>
      <c r="CI24" s="381"/>
      <c r="CJ24" s="381"/>
      <c r="CK24" s="381"/>
      <c r="CL24" s="381"/>
      <c r="CM24" s="381"/>
      <c r="CN24" s="382"/>
      <c r="CO24" s="384" t="s">
        <v>414</v>
      </c>
      <c r="CP24" s="384"/>
      <c r="CQ24" s="384"/>
      <c r="CR24" s="384"/>
      <c r="CS24" s="384"/>
      <c r="CT24" s="384"/>
      <c r="CU24" s="384"/>
      <c r="CV24" s="384"/>
      <c r="CW24" s="384"/>
      <c r="CX24" s="384"/>
      <c r="CY24" s="384"/>
      <c r="CZ24" s="384"/>
      <c r="DA24" s="384"/>
      <c r="DB24" s="384"/>
      <c r="DC24" s="384"/>
      <c r="DD24" s="384"/>
    </row>
    <row r="25" spans="1:108" ht="33" customHeight="1" x14ac:dyDescent="0.2">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376" t="s">
        <v>103</v>
      </c>
      <c r="CC25" s="381"/>
      <c r="CD25" s="381"/>
      <c r="CE25" s="381"/>
      <c r="CF25" s="381"/>
      <c r="CG25" s="381"/>
      <c r="CH25" s="381"/>
      <c r="CI25" s="381"/>
      <c r="CJ25" s="381"/>
      <c r="CK25" s="381"/>
      <c r="CL25" s="381"/>
      <c r="CM25" s="381"/>
      <c r="CN25" s="382"/>
      <c r="CO25" s="384" t="s">
        <v>15</v>
      </c>
      <c r="CP25" s="384"/>
      <c r="CQ25" s="384"/>
      <c r="CR25" s="384"/>
      <c r="CS25" s="384"/>
      <c r="CT25" s="384"/>
      <c r="CU25" s="384"/>
      <c r="CV25" s="384"/>
      <c r="CW25" s="384"/>
      <c r="CX25" s="384"/>
      <c r="CY25" s="384"/>
      <c r="CZ25" s="384"/>
      <c r="DA25" s="384"/>
      <c r="DB25" s="384"/>
      <c r="DC25" s="384"/>
      <c r="DD25" s="384"/>
    </row>
    <row r="26" spans="1:108" ht="30" customHeight="1" x14ac:dyDescent="0.25">
      <c r="A26" s="385" t="s">
        <v>415</v>
      </c>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375"/>
      <c r="CN26" s="375"/>
      <c r="CO26" s="375"/>
      <c r="CP26" s="375"/>
      <c r="CQ26" s="375"/>
      <c r="CR26" s="375"/>
      <c r="CS26" s="375"/>
      <c r="CT26" s="375"/>
      <c r="CU26" s="375"/>
      <c r="CV26" s="375"/>
      <c r="CW26" s="375"/>
      <c r="CX26" s="375"/>
      <c r="CY26" s="375"/>
      <c r="CZ26" s="375"/>
      <c r="DA26" s="375"/>
      <c r="DB26" s="375"/>
      <c r="DC26" s="375"/>
      <c r="DD26" s="375"/>
    </row>
    <row r="27" spans="1:108" ht="28.5" customHeight="1" x14ac:dyDescent="0.25">
      <c r="A27" s="374" t="s">
        <v>416</v>
      </c>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5"/>
      <c r="CK27" s="375"/>
      <c r="CL27" s="375"/>
      <c r="CM27" s="375"/>
      <c r="CN27" s="375"/>
      <c r="CO27" s="375"/>
      <c r="CP27" s="375"/>
      <c r="CQ27" s="375"/>
      <c r="CR27" s="375"/>
      <c r="CS27" s="375"/>
      <c r="CT27" s="375"/>
      <c r="CU27" s="375"/>
      <c r="CV27" s="375"/>
      <c r="CW27" s="375"/>
      <c r="CX27" s="375"/>
      <c r="CY27" s="375"/>
      <c r="CZ27" s="375"/>
      <c r="DA27" s="375"/>
      <c r="DB27" s="375"/>
      <c r="DC27" s="375"/>
      <c r="DD27" s="375"/>
    </row>
    <row r="28" spans="1:108" ht="23.25" customHeight="1" x14ac:dyDescent="0.25">
      <c r="A28" s="374" t="s">
        <v>105</v>
      </c>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5"/>
      <c r="CF28" s="375"/>
      <c r="CG28" s="375"/>
      <c r="CH28" s="375"/>
      <c r="CI28" s="375"/>
      <c r="CJ28" s="375"/>
      <c r="CK28" s="375"/>
      <c r="CL28" s="375"/>
      <c r="CM28" s="375"/>
      <c r="CN28" s="375"/>
      <c r="CO28" s="375"/>
      <c r="CP28" s="375"/>
      <c r="CQ28" s="375"/>
      <c r="CR28" s="375"/>
      <c r="CS28" s="375"/>
      <c r="CT28" s="375"/>
      <c r="CU28" s="375"/>
      <c r="CV28" s="375"/>
      <c r="CW28" s="375"/>
      <c r="CX28" s="375"/>
      <c r="CY28" s="375"/>
      <c r="CZ28" s="375"/>
      <c r="DA28" s="375"/>
      <c r="DB28" s="375"/>
      <c r="DC28" s="375"/>
      <c r="DD28" s="375"/>
    </row>
    <row r="29" spans="1:108" ht="15" customHeight="1" x14ac:dyDescent="0.2">
      <c r="A29" s="184"/>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row>
    <row r="30" spans="1:108" ht="15" customHeight="1" x14ac:dyDescent="0.2">
      <c r="A30" s="185"/>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row>
    <row r="31" spans="1:108" ht="15" customHeight="1" x14ac:dyDescent="0.2">
      <c r="A31" s="374"/>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4"/>
      <c r="CL31" s="374"/>
      <c r="CM31" s="374"/>
      <c r="CN31" s="374"/>
      <c r="CO31" s="374"/>
      <c r="CP31" s="374"/>
      <c r="CQ31" s="374"/>
      <c r="CR31" s="374"/>
      <c r="CS31" s="374"/>
      <c r="CT31" s="374"/>
      <c r="CU31" s="374"/>
      <c r="CV31" s="374"/>
      <c r="CW31" s="374"/>
      <c r="CX31" s="374"/>
      <c r="CY31" s="374"/>
      <c r="CZ31" s="374"/>
      <c r="DA31" s="374"/>
      <c r="DB31" s="374"/>
      <c r="DC31" s="374"/>
      <c r="DD31" s="374"/>
    </row>
    <row r="32" spans="1:108" ht="42" customHeight="1" x14ac:dyDescent="0.2">
      <c r="A32" s="374" t="s">
        <v>242</v>
      </c>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374"/>
      <c r="BD32" s="374"/>
      <c r="BE32" s="374"/>
      <c r="BF32" s="374"/>
      <c r="BG32" s="374"/>
      <c r="BH32" s="374"/>
      <c r="BI32" s="374"/>
      <c r="BJ32" s="374"/>
      <c r="BK32" s="374"/>
      <c r="BL32" s="374"/>
      <c r="BM32" s="374"/>
      <c r="BN32" s="374"/>
      <c r="BO32" s="374"/>
      <c r="BP32" s="374"/>
      <c r="BQ32" s="374"/>
      <c r="BR32" s="374"/>
      <c r="BS32" s="374"/>
      <c r="BT32" s="374"/>
      <c r="BU32" s="374"/>
      <c r="BV32" s="374"/>
      <c r="BW32" s="374"/>
      <c r="BX32" s="374"/>
      <c r="BY32" s="374"/>
      <c r="BZ32" s="374"/>
      <c r="CA32" s="374"/>
      <c r="CB32" s="374"/>
      <c r="CC32" s="374"/>
      <c r="CD32" s="374"/>
      <c r="CE32" s="374"/>
      <c r="CF32" s="374"/>
      <c r="CG32" s="374"/>
      <c r="CH32" s="374"/>
      <c r="CI32" s="374"/>
      <c r="CJ32" s="374"/>
      <c r="CK32" s="374"/>
      <c r="CL32" s="374"/>
      <c r="CM32" s="374"/>
      <c r="CN32" s="374"/>
      <c r="CO32" s="374"/>
      <c r="CP32" s="374"/>
      <c r="CQ32" s="374"/>
      <c r="CR32" s="374"/>
      <c r="CS32" s="374"/>
      <c r="CT32" s="374"/>
      <c r="CU32" s="374"/>
      <c r="CV32" s="374"/>
      <c r="CW32" s="374"/>
      <c r="CX32" s="374"/>
      <c r="CY32" s="374"/>
      <c r="CZ32" s="374"/>
      <c r="DA32" s="374"/>
      <c r="DB32" s="374"/>
      <c r="DC32" s="374"/>
      <c r="DD32" s="374"/>
    </row>
    <row r="33" spans="1:108" ht="37.5" customHeight="1" x14ac:dyDescent="0.2">
      <c r="A33" s="374" t="s">
        <v>298</v>
      </c>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4"/>
      <c r="BZ33" s="374"/>
      <c r="CA33" s="374"/>
      <c r="CB33" s="374"/>
      <c r="CC33" s="374"/>
      <c r="CD33" s="374"/>
      <c r="CE33" s="374"/>
      <c r="CF33" s="374"/>
      <c r="CG33" s="374"/>
      <c r="CH33" s="374"/>
      <c r="CI33" s="374"/>
      <c r="CJ33" s="374"/>
      <c r="CK33" s="374"/>
      <c r="CL33" s="374"/>
      <c r="CM33" s="374"/>
      <c r="CN33" s="374"/>
      <c r="CO33" s="374"/>
      <c r="CP33" s="374"/>
      <c r="CQ33" s="374"/>
      <c r="CR33" s="374"/>
      <c r="CS33" s="374"/>
      <c r="CT33" s="374"/>
      <c r="CU33" s="374"/>
      <c r="CV33" s="374"/>
      <c r="CW33" s="374"/>
      <c r="CX33" s="374"/>
      <c r="CY33" s="374"/>
      <c r="CZ33" s="374"/>
      <c r="DA33" s="374"/>
      <c r="DB33" s="374"/>
      <c r="DC33" s="374"/>
      <c r="DD33" s="374"/>
    </row>
  </sheetData>
  <mergeCells count="42">
    <mergeCell ref="A32:DD32"/>
    <mergeCell ref="A31:DD31"/>
    <mergeCell ref="BE1:DD1"/>
    <mergeCell ref="CO21:DD21"/>
    <mergeCell ref="AN14:AQ14"/>
    <mergeCell ref="AU14:BI14"/>
    <mergeCell ref="BJ14:BM14"/>
    <mergeCell ref="BN14:BP14"/>
    <mergeCell ref="BE7:BX7"/>
    <mergeCell ref="BZ7:DD7"/>
    <mergeCell ref="BE3:DD3"/>
    <mergeCell ref="BE4:DD4"/>
    <mergeCell ref="BE5:DD5"/>
    <mergeCell ref="BE6:BX6"/>
    <mergeCell ref="BZ6:DD6"/>
    <mergeCell ref="A27:DD27"/>
    <mergeCell ref="A10:DD10"/>
    <mergeCell ref="A11:DD11"/>
    <mergeCell ref="CO18:DD18"/>
    <mergeCell ref="A12:DD12"/>
    <mergeCell ref="CO19:DD19"/>
    <mergeCell ref="BT20:CN20"/>
    <mergeCell ref="CB21:CN21"/>
    <mergeCell ref="CO20:DD20"/>
    <mergeCell ref="CB19:CN19"/>
    <mergeCell ref="A20:AU20"/>
    <mergeCell ref="BH8:BK8"/>
    <mergeCell ref="BO8:CC8"/>
    <mergeCell ref="CD8:CG8"/>
    <mergeCell ref="CH8:CJ8"/>
    <mergeCell ref="A33:DD33"/>
    <mergeCell ref="A28:DD28"/>
    <mergeCell ref="BT22:CN22"/>
    <mergeCell ref="A22:AU22"/>
    <mergeCell ref="CB23:CN23"/>
    <mergeCell ref="CO22:DD22"/>
    <mergeCell ref="CB24:CN24"/>
    <mergeCell ref="CO23:DD23"/>
    <mergeCell ref="CO24:DD24"/>
    <mergeCell ref="CO25:DD25"/>
    <mergeCell ref="CB25:CN25"/>
    <mergeCell ref="A26:DD26"/>
  </mergeCells>
  <pageMargins left="0.25" right="0.25" top="0.75" bottom="0.75" header="0.3" footer="0.3"/>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Z316"/>
  <sheetViews>
    <sheetView view="pageBreakPreview" topLeftCell="A254" zoomScaleNormal="100" zoomScaleSheetLayoutView="100" workbookViewId="0">
      <selection activeCell="CI226" sqref="CI226:CZ226"/>
    </sheetView>
  </sheetViews>
  <sheetFormatPr defaultColWidth="0.85546875" defaultRowHeight="15" x14ac:dyDescent="0.25"/>
  <cols>
    <col min="1" max="28" width="1" style="211" customWidth="1"/>
    <col min="29" max="29" width="11" style="211" customWidth="1"/>
    <col min="30" max="53" width="1" style="211" customWidth="1"/>
    <col min="54" max="54" width="1.7109375" style="211" customWidth="1"/>
    <col min="55" max="103" width="1" style="211" customWidth="1"/>
    <col min="104" max="104" width="23.42578125" style="211" customWidth="1"/>
    <col min="105" max="204" width="0.85546875" style="211"/>
    <col min="205" max="205" width="7.5703125" style="211" customWidth="1"/>
    <col min="206" max="460" width="0.85546875" style="211"/>
    <col min="461" max="461" width="7.5703125" style="211" customWidth="1"/>
    <col min="462" max="716" width="0.85546875" style="211"/>
    <col min="717" max="717" width="7.5703125" style="211" customWidth="1"/>
    <col min="718" max="972" width="0.85546875" style="211"/>
    <col min="973" max="973" width="7.5703125" style="211" customWidth="1"/>
    <col min="974" max="1228" width="0.85546875" style="211"/>
    <col min="1229" max="1229" width="7.5703125" style="211" customWidth="1"/>
    <col min="1230" max="1484" width="0.85546875" style="211"/>
    <col min="1485" max="1485" width="7.5703125" style="211" customWidth="1"/>
    <col min="1486" max="1740" width="0.85546875" style="211"/>
    <col min="1741" max="1741" width="7.5703125" style="211" customWidth="1"/>
    <col min="1742" max="1996" width="0.85546875" style="211"/>
    <col min="1997" max="1997" width="7.5703125" style="211" customWidth="1"/>
    <col min="1998" max="2252" width="0.85546875" style="211"/>
    <col min="2253" max="2253" width="7.5703125" style="211" customWidth="1"/>
    <col min="2254" max="2508" width="0.85546875" style="211"/>
    <col min="2509" max="2509" width="7.5703125" style="211" customWidth="1"/>
    <col min="2510" max="2764" width="0.85546875" style="211"/>
    <col min="2765" max="2765" width="7.5703125" style="211" customWidth="1"/>
    <col min="2766" max="3020" width="0.85546875" style="211"/>
    <col min="3021" max="3021" width="7.5703125" style="211" customWidth="1"/>
    <col min="3022" max="3276" width="0.85546875" style="211"/>
    <col min="3277" max="3277" width="7.5703125" style="211" customWidth="1"/>
    <col min="3278" max="3532" width="0.85546875" style="211"/>
    <col min="3533" max="3533" width="7.5703125" style="211" customWidth="1"/>
    <col min="3534" max="3788" width="0.85546875" style="211"/>
    <col min="3789" max="3789" width="7.5703125" style="211" customWidth="1"/>
    <col min="3790" max="4044" width="0.85546875" style="211"/>
    <col min="4045" max="4045" width="7.5703125" style="211" customWidth="1"/>
    <col min="4046" max="4300" width="0.85546875" style="211"/>
    <col min="4301" max="4301" width="7.5703125" style="211" customWidth="1"/>
    <col min="4302" max="4556" width="0.85546875" style="211"/>
    <col min="4557" max="4557" width="7.5703125" style="211" customWidth="1"/>
    <col min="4558" max="4812" width="0.85546875" style="211"/>
    <col min="4813" max="4813" width="7.5703125" style="211" customWidth="1"/>
    <col min="4814" max="5068" width="0.85546875" style="211"/>
    <col min="5069" max="5069" width="7.5703125" style="211" customWidth="1"/>
    <col min="5070" max="5324" width="0.85546875" style="211"/>
    <col min="5325" max="5325" width="7.5703125" style="211" customWidth="1"/>
    <col min="5326" max="5580" width="0.85546875" style="211"/>
    <col min="5581" max="5581" width="7.5703125" style="211" customWidth="1"/>
    <col min="5582" max="5836" width="0.85546875" style="211"/>
    <col min="5837" max="5837" width="7.5703125" style="211" customWidth="1"/>
    <col min="5838" max="6092" width="0.85546875" style="211"/>
    <col min="6093" max="6093" width="7.5703125" style="211" customWidth="1"/>
    <col min="6094" max="6348" width="0.85546875" style="211"/>
    <col min="6349" max="6349" width="7.5703125" style="211" customWidth="1"/>
    <col min="6350" max="6604" width="0.85546875" style="211"/>
    <col min="6605" max="6605" width="7.5703125" style="211" customWidth="1"/>
    <col min="6606" max="6860" width="0.85546875" style="211"/>
    <col min="6861" max="6861" width="7.5703125" style="211" customWidth="1"/>
    <col min="6862" max="7116" width="0.85546875" style="211"/>
    <col min="7117" max="7117" width="7.5703125" style="211" customWidth="1"/>
    <col min="7118" max="7372" width="0.85546875" style="211"/>
    <col min="7373" max="7373" width="7.5703125" style="211" customWidth="1"/>
    <col min="7374" max="7628" width="0.85546875" style="211"/>
    <col min="7629" max="7629" width="7.5703125" style="211" customWidth="1"/>
    <col min="7630" max="7884" width="0.85546875" style="211"/>
    <col min="7885" max="7885" width="7.5703125" style="211" customWidth="1"/>
    <col min="7886" max="8140" width="0.85546875" style="211"/>
    <col min="8141" max="8141" width="7.5703125" style="211" customWidth="1"/>
    <col min="8142" max="8396" width="0.85546875" style="211"/>
    <col min="8397" max="8397" width="7.5703125" style="211" customWidth="1"/>
    <col min="8398" max="8652" width="0.85546875" style="211"/>
    <col min="8653" max="8653" width="7.5703125" style="211" customWidth="1"/>
    <col min="8654" max="8908" width="0.85546875" style="211"/>
    <col min="8909" max="8909" width="7.5703125" style="211" customWidth="1"/>
    <col min="8910" max="9164" width="0.85546875" style="211"/>
    <col min="9165" max="9165" width="7.5703125" style="211" customWidth="1"/>
    <col min="9166" max="9420" width="0.85546875" style="211"/>
    <col min="9421" max="9421" width="7.5703125" style="211" customWidth="1"/>
    <col min="9422" max="9676" width="0.85546875" style="211"/>
    <col min="9677" max="9677" width="7.5703125" style="211" customWidth="1"/>
    <col min="9678" max="9932" width="0.85546875" style="211"/>
    <col min="9933" max="9933" width="7.5703125" style="211" customWidth="1"/>
    <col min="9934" max="10188" width="0.85546875" style="211"/>
    <col min="10189" max="10189" width="7.5703125" style="211" customWidth="1"/>
    <col min="10190" max="10444" width="0.85546875" style="211"/>
    <col min="10445" max="10445" width="7.5703125" style="211" customWidth="1"/>
    <col min="10446" max="10700" width="0.85546875" style="211"/>
    <col min="10701" max="10701" width="7.5703125" style="211" customWidth="1"/>
    <col min="10702" max="10956" width="0.85546875" style="211"/>
    <col min="10957" max="10957" width="7.5703125" style="211" customWidth="1"/>
    <col min="10958" max="11212" width="0.85546875" style="211"/>
    <col min="11213" max="11213" width="7.5703125" style="211" customWidth="1"/>
    <col min="11214" max="11468" width="0.85546875" style="211"/>
    <col min="11469" max="11469" width="7.5703125" style="211" customWidth="1"/>
    <col min="11470" max="11724" width="0.85546875" style="211"/>
    <col min="11725" max="11725" width="7.5703125" style="211" customWidth="1"/>
    <col min="11726" max="11980" width="0.85546875" style="211"/>
    <col min="11981" max="11981" width="7.5703125" style="211" customWidth="1"/>
    <col min="11982" max="12236" width="0.85546875" style="211"/>
    <col min="12237" max="12237" width="7.5703125" style="211" customWidth="1"/>
    <col min="12238" max="12492" width="0.85546875" style="211"/>
    <col min="12493" max="12493" width="7.5703125" style="211" customWidth="1"/>
    <col min="12494" max="12748" width="0.85546875" style="211"/>
    <col min="12749" max="12749" width="7.5703125" style="211" customWidth="1"/>
    <col min="12750" max="13004" width="0.85546875" style="211"/>
    <col min="13005" max="13005" width="7.5703125" style="211" customWidth="1"/>
    <col min="13006" max="13260" width="0.85546875" style="211"/>
    <col min="13261" max="13261" width="7.5703125" style="211" customWidth="1"/>
    <col min="13262" max="13516" width="0.85546875" style="211"/>
    <col min="13517" max="13517" width="7.5703125" style="211" customWidth="1"/>
    <col min="13518" max="13772" width="0.85546875" style="211"/>
    <col min="13773" max="13773" width="7.5703125" style="211" customWidth="1"/>
    <col min="13774" max="14028" width="0.85546875" style="211"/>
    <col min="14029" max="14029" width="7.5703125" style="211" customWidth="1"/>
    <col min="14030" max="14284" width="0.85546875" style="211"/>
    <col min="14285" max="14285" width="7.5703125" style="211" customWidth="1"/>
    <col min="14286" max="14540" width="0.85546875" style="211"/>
    <col min="14541" max="14541" width="7.5703125" style="211" customWidth="1"/>
    <col min="14542" max="14796" width="0.85546875" style="211"/>
    <col min="14797" max="14797" width="7.5703125" style="211" customWidth="1"/>
    <col min="14798" max="15052" width="0.85546875" style="211"/>
    <col min="15053" max="15053" width="7.5703125" style="211" customWidth="1"/>
    <col min="15054" max="15308" width="0.85546875" style="211"/>
    <col min="15309" max="15309" width="7.5703125" style="211" customWidth="1"/>
    <col min="15310" max="15564" width="0.85546875" style="211"/>
    <col min="15565" max="15565" width="7.5703125" style="211" customWidth="1"/>
    <col min="15566" max="15820" width="0.85546875" style="211"/>
    <col min="15821" max="15821" width="7.5703125" style="211" customWidth="1"/>
    <col min="15822" max="16076" width="0.85546875" style="211"/>
    <col min="16077" max="16077" width="7.5703125" style="211" customWidth="1"/>
    <col min="16078" max="16384" width="0.85546875" style="211"/>
  </cols>
  <sheetData>
    <row r="1" spans="1:104" ht="16.5" customHeight="1" x14ac:dyDescent="0.25"/>
    <row r="2" spans="1:104" s="339" customFormat="1" ht="14.25" x14ac:dyDescent="0.2">
      <c r="A2" s="623" t="s">
        <v>550</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c r="BK2" s="623"/>
      <c r="BL2" s="623"/>
      <c r="BM2" s="623"/>
      <c r="BN2" s="623"/>
      <c r="BO2" s="623"/>
      <c r="BP2" s="623"/>
      <c r="BQ2" s="623"/>
      <c r="BR2" s="623"/>
      <c r="BS2" s="623"/>
      <c r="BT2" s="623"/>
      <c r="BU2" s="623"/>
      <c r="BV2" s="623"/>
      <c r="BW2" s="623"/>
      <c r="BX2" s="623"/>
      <c r="BY2" s="623"/>
      <c r="BZ2" s="623"/>
      <c r="CA2" s="623"/>
      <c r="CB2" s="623"/>
      <c r="CC2" s="623"/>
      <c r="CD2" s="623"/>
      <c r="CE2" s="623"/>
      <c r="CF2" s="623"/>
      <c r="CG2" s="623"/>
      <c r="CH2" s="623"/>
      <c r="CI2" s="623"/>
      <c r="CJ2" s="623"/>
      <c r="CK2" s="623"/>
      <c r="CL2" s="623"/>
      <c r="CM2" s="623"/>
      <c r="CN2" s="623"/>
      <c r="CO2" s="623"/>
      <c r="CP2" s="623"/>
      <c r="CQ2" s="623"/>
      <c r="CR2" s="623"/>
      <c r="CS2" s="623"/>
      <c r="CT2" s="623"/>
      <c r="CU2" s="623"/>
      <c r="CV2" s="623"/>
      <c r="CW2" s="623"/>
      <c r="CX2" s="623"/>
      <c r="CY2" s="623"/>
      <c r="CZ2" s="623"/>
    </row>
    <row r="3" spans="1:104" s="339" customFormat="1" ht="10.5" customHeight="1" x14ac:dyDescent="0.2">
      <c r="A3" s="338"/>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338"/>
      <c r="CN3" s="338"/>
      <c r="CO3" s="338"/>
      <c r="CP3" s="338"/>
      <c r="CQ3" s="338"/>
      <c r="CR3" s="338"/>
      <c r="CS3" s="338"/>
      <c r="CT3" s="338"/>
      <c r="CU3" s="338"/>
      <c r="CV3" s="338"/>
      <c r="CW3" s="338"/>
      <c r="CX3" s="338"/>
      <c r="CY3" s="338"/>
      <c r="CZ3" s="338"/>
    </row>
    <row r="4" spans="1:104" s="339" customFormat="1" ht="14.25" x14ac:dyDescent="0.2">
      <c r="A4" s="339" t="s">
        <v>46</v>
      </c>
      <c r="W4" s="604" t="s">
        <v>437</v>
      </c>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row>
    <row r="5" spans="1:104" s="339" customFormat="1" ht="12" customHeight="1" x14ac:dyDescent="0.2"/>
    <row r="6" spans="1:104" s="340" customFormat="1" ht="45" customHeight="1" x14ac:dyDescent="0.25">
      <c r="A6" s="583" t="s">
        <v>48</v>
      </c>
      <c r="B6" s="584"/>
      <c r="C6" s="584"/>
      <c r="D6" s="584"/>
      <c r="E6" s="584"/>
      <c r="F6" s="585"/>
      <c r="G6" s="583" t="s">
        <v>56</v>
      </c>
      <c r="H6" s="584"/>
      <c r="I6" s="584"/>
      <c r="J6" s="584"/>
      <c r="K6" s="584"/>
      <c r="L6" s="584"/>
      <c r="M6" s="584"/>
      <c r="N6" s="584"/>
      <c r="O6" s="584"/>
      <c r="P6" s="584"/>
      <c r="Q6" s="584"/>
      <c r="R6" s="584"/>
      <c r="S6" s="584"/>
      <c r="T6" s="584"/>
      <c r="U6" s="584"/>
      <c r="V6" s="584"/>
      <c r="W6" s="584"/>
      <c r="X6" s="584"/>
      <c r="Y6" s="584"/>
      <c r="Z6" s="584"/>
      <c r="AA6" s="584"/>
      <c r="AB6" s="584"/>
      <c r="AC6" s="585"/>
      <c r="AD6" s="583" t="s">
        <v>57</v>
      </c>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5"/>
      <c r="BC6" s="583" t="s">
        <v>58</v>
      </c>
      <c r="BD6" s="584"/>
      <c r="BE6" s="584"/>
      <c r="BF6" s="584"/>
      <c r="BG6" s="584"/>
      <c r="BH6" s="584"/>
      <c r="BI6" s="584"/>
      <c r="BJ6" s="584"/>
      <c r="BK6" s="584"/>
      <c r="BL6" s="584"/>
      <c r="BM6" s="584"/>
      <c r="BN6" s="584"/>
      <c r="BO6" s="584"/>
      <c r="BP6" s="584"/>
      <c r="BQ6" s="584"/>
      <c r="BR6" s="585"/>
      <c r="BS6" s="583" t="s">
        <v>59</v>
      </c>
      <c r="BT6" s="584"/>
      <c r="BU6" s="584"/>
      <c r="BV6" s="584"/>
      <c r="BW6" s="584"/>
      <c r="BX6" s="584"/>
      <c r="BY6" s="584"/>
      <c r="BZ6" s="584"/>
      <c r="CA6" s="584"/>
      <c r="CB6" s="584"/>
      <c r="CC6" s="584"/>
      <c r="CD6" s="584"/>
      <c r="CE6" s="584"/>
      <c r="CF6" s="584"/>
      <c r="CG6" s="584"/>
      <c r="CH6" s="585"/>
      <c r="CI6" s="583" t="s">
        <v>60</v>
      </c>
      <c r="CJ6" s="584"/>
      <c r="CK6" s="584"/>
      <c r="CL6" s="584"/>
      <c r="CM6" s="584"/>
      <c r="CN6" s="584"/>
      <c r="CO6" s="584"/>
      <c r="CP6" s="584"/>
      <c r="CQ6" s="584"/>
      <c r="CR6" s="584"/>
      <c r="CS6" s="584"/>
      <c r="CT6" s="584"/>
      <c r="CU6" s="584"/>
      <c r="CV6" s="584"/>
      <c r="CW6" s="584"/>
      <c r="CX6" s="584"/>
      <c r="CY6" s="584"/>
      <c r="CZ6" s="585"/>
    </row>
    <row r="7" spans="1:104" s="213" customFormat="1" ht="12.75" x14ac:dyDescent="0.25">
      <c r="A7" s="582">
        <v>1</v>
      </c>
      <c r="B7" s="582"/>
      <c r="C7" s="582"/>
      <c r="D7" s="582"/>
      <c r="E7" s="582"/>
      <c r="F7" s="582"/>
      <c r="G7" s="582">
        <v>2</v>
      </c>
      <c r="H7" s="582"/>
      <c r="I7" s="582"/>
      <c r="J7" s="582"/>
      <c r="K7" s="582"/>
      <c r="L7" s="582"/>
      <c r="M7" s="582"/>
      <c r="N7" s="582"/>
      <c r="O7" s="582"/>
      <c r="P7" s="582"/>
      <c r="Q7" s="582"/>
      <c r="R7" s="582"/>
      <c r="S7" s="582"/>
      <c r="T7" s="582"/>
      <c r="U7" s="582"/>
      <c r="V7" s="582"/>
      <c r="W7" s="582"/>
      <c r="X7" s="582"/>
      <c r="Y7" s="582"/>
      <c r="Z7" s="582"/>
      <c r="AA7" s="582"/>
      <c r="AB7" s="582"/>
      <c r="AC7" s="582"/>
      <c r="AD7" s="582">
        <v>3</v>
      </c>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v>4</v>
      </c>
      <c r="BD7" s="582"/>
      <c r="BE7" s="582"/>
      <c r="BF7" s="582"/>
      <c r="BG7" s="582"/>
      <c r="BH7" s="582"/>
      <c r="BI7" s="582"/>
      <c r="BJ7" s="582"/>
      <c r="BK7" s="582"/>
      <c r="BL7" s="582"/>
      <c r="BM7" s="582"/>
      <c r="BN7" s="582"/>
      <c r="BO7" s="582"/>
      <c r="BP7" s="582"/>
      <c r="BQ7" s="582"/>
      <c r="BR7" s="582"/>
      <c r="BS7" s="582">
        <v>5</v>
      </c>
      <c r="BT7" s="582"/>
      <c r="BU7" s="582"/>
      <c r="BV7" s="582"/>
      <c r="BW7" s="582"/>
      <c r="BX7" s="582"/>
      <c r="BY7" s="582"/>
      <c r="BZ7" s="582"/>
      <c r="CA7" s="582"/>
      <c r="CB7" s="582"/>
      <c r="CC7" s="582"/>
      <c r="CD7" s="582"/>
      <c r="CE7" s="582"/>
      <c r="CF7" s="582"/>
      <c r="CG7" s="582"/>
      <c r="CH7" s="582"/>
      <c r="CI7" s="582">
        <v>6</v>
      </c>
      <c r="CJ7" s="582"/>
      <c r="CK7" s="582"/>
      <c r="CL7" s="582"/>
      <c r="CM7" s="582"/>
      <c r="CN7" s="582"/>
      <c r="CO7" s="582"/>
      <c r="CP7" s="582"/>
      <c r="CQ7" s="582"/>
      <c r="CR7" s="582"/>
      <c r="CS7" s="582"/>
      <c r="CT7" s="582"/>
      <c r="CU7" s="582"/>
      <c r="CV7" s="582"/>
      <c r="CW7" s="582"/>
      <c r="CX7" s="582"/>
      <c r="CY7" s="582"/>
      <c r="CZ7" s="582"/>
    </row>
    <row r="8" spans="1:104" s="357" customFormat="1" ht="15" customHeight="1" x14ac:dyDescent="0.25">
      <c r="A8" s="611" t="s">
        <v>438</v>
      </c>
      <c r="B8" s="612"/>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c r="CA8" s="612"/>
      <c r="CB8" s="612"/>
      <c r="CC8" s="612"/>
      <c r="CD8" s="612"/>
      <c r="CE8" s="612"/>
      <c r="CF8" s="612"/>
      <c r="CG8" s="612"/>
      <c r="CH8" s="612"/>
      <c r="CI8" s="612"/>
      <c r="CJ8" s="612"/>
      <c r="CK8" s="612"/>
      <c r="CL8" s="612"/>
      <c r="CM8" s="612"/>
      <c r="CN8" s="612"/>
      <c r="CO8" s="612"/>
      <c r="CP8" s="612"/>
      <c r="CQ8" s="612"/>
      <c r="CR8" s="612"/>
      <c r="CS8" s="612"/>
      <c r="CT8" s="612"/>
      <c r="CU8" s="612"/>
      <c r="CV8" s="612"/>
      <c r="CW8" s="612"/>
      <c r="CX8" s="612"/>
      <c r="CY8" s="612"/>
      <c r="CZ8" s="613"/>
    </row>
    <row r="9" spans="1:104" s="214" customFormat="1" ht="47.25" customHeight="1" x14ac:dyDescent="0.25">
      <c r="A9" s="614" t="s">
        <v>66</v>
      </c>
      <c r="B9" s="615"/>
      <c r="C9" s="615"/>
      <c r="D9" s="615"/>
      <c r="E9" s="615"/>
      <c r="F9" s="616"/>
      <c r="G9" s="617" t="s">
        <v>439</v>
      </c>
      <c r="H9" s="618"/>
      <c r="I9" s="618"/>
      <c r="J9" s="618"/>
      <c r="K9" s="618"/>
      <c r="L9" s="618"/>
      <c r="M9" s="618"/>
      <c r="N9" s="618"/>
      <c r="O9" s="618"/>
      <c r="P9" s="618"/>
      <c r="Q9" s="618"/>
      <c r="R9" s="618"/>
      <c r="S9" s="618"/>
      <c r="T9" s="618"/>
      <c r="U9" s="618"/>
      <c r="V9" s="618"/>
      <c r="W9" s="618"/>
      <c r="X9" s="618"/>
      <c r="Y9" s="618"/>
      <c r="Z9" s="618"/>
      <c r="AA9" s="618"/>
      <c r="AB9" s="618"/>
      <c r="AC9" s="619"/>
      <c r="AD9" s="620">
        <v>100</v>
      </c>
      <c r="AE9" s="621"/>
      <c r="AF9" s="621"/>
      <c r="AG9" s="621"/>
      <c r="AH9" s="621"/>
      <c r="AI9" s="621"/>
      <c r="AJ9" s="621"/>
      <c r="AK9" s="621"/>
      <c r="AL9" s="621"/>
      <c r="AM9" s="621"/>
      <c r="AN9" s="621"/>
      <c r="AO9" s="621"/>
      <c r="AP9" s="621"/>
      <c r="AQ9" s="621"/>
      <c r="AR9" s="621"/>
      <c r="AS9" s="621"/>
      <c r="AT9" s="621"/>
      <c r="AU9" s="621"/>
      <c r="AV9" s="621"/>
      <c r="AW9" s="621"/>
      <c r="AX9" s="621"/>
      <c r="AY9" s="621"/>
      <c r="AZ9" s="621"/>
      <c r="BA9" s="621"/>
      <c r="BB9" s="622"/>
      <c r="BC9" s="624">
        <v>2</v>
      </c>
      <c r="BD9" s="625"/>
      <c r="BE9" s="625"/>
      <c r="BF9" s="625"/>
      <c r="BG9" s="625"/>
      <c r="BH9" s="625"/>
      <c r="BI9" s="625"/>
      <c r="BJ9" s="625"/>
      <c r="BK9" s="625"/>
      <c r="BL9" s="625"/>
      <c r="BM9" s="625"/>
      <c r="BN9" s="625"/>
      <c r="BO9" s="625"/>
      <c r="BP9" s="625"/>
      <c r="BQ9" s="625"/>
      <c r="BR9" s="626"/>
      <c r="BS9" s="624">
        <v>20</v>
      </c>
      <c r="BT9" s="625"/>
      <c r="BU9" s="625"/>
      <c r="BV9" s="625"/>
      <c r="BW9" s="625"/>
      <c r="BX9" s="625"/>
      <c r="BY9" s="625"/>
      <c r="BZ9" s="625"/>
      <c r="CA9" s="625"/>
      <c r="CB9" s="625"/>
      <c r="CC9" s="625"/>
      <c r="CD9" s="625"/>
      <c r="CE9" s="625"/>
      <c r="CF9" s="625"/>
      <c r="CG9" s="625"/>
      <c r="CH9" s="626"/>
      <c r="CI9" s="620">
        <v>5000</v>
      </c>
      <c r="CJ9" s="621"/>
      <c r="CK9" s="621"/>
      <c r="CL9" s="621"/>
      <c r="CM9" s="621"/>
      <c r="CN9" s="621"/>
      <c r="CO9" s="621"/>
      <c r="CP9" s="621"/>
      <c r="CQ9" s="621"/>
      <c r="CR9" s="621"/>
      <c r="CS9" s="621"/>
      <c r="CT9" s="621"/>
      <c r="CU9" s="621"/>
      <c r="CV9" s="621"/>
      <c r="CW9" s="621"/>
      <c r="CX9" s="621"/>
      <c r="CY9" s="621"/>
      <c r="CZ9" s="622"/>
    </row>
    <row r="10" spans="1:104" s="214" customFormat="1" ht="35.25" customHeight="1" x14ac:dyDescent="0.25">
      <c r="A10" s="614" t="s">
        <v>70</v>
      </c>
      <c r="B10" s="615"/>
      <c r="C10" s="615"/>
      <c r="D10" s="615"/>
      <c r="E10" s="615"/>
      <c r="F10" s="616"/>
      <c r="G10" s="617" t="s">
        <v>439</v>
      </c>
      <c r="H10" s="618"/>
      <c r="I10" s="618"/>
      <c r="J10" s="618"/>
      <c r="K10" s="618"/>
      <c r="L10" s="618"/>
      <c r="M10" s="618"/>
      <c r="N10" s="618"/>
      <c r="O10" s="618"/>
      <c r="P10" s="618"/>
      <c r="Q10" s="618"/>
      <c r="R10" s="618"/>
      <c r="S10" s="618"/>
      <c r="T10" s="618"/>
      <c r="U10" s="618"/>
      <c r="V10" s="618"/>
      <c r="W10" s="618"/>
      <c r="X10" s="618"/>
      <c r="Y10" s="618"/>
      <c r="Z10" s="618"/>
      <c r="AA10" s="618"/>
      <c r="AB10" s="618"/>
      <c r="AC10" s="619"/>
      <c r="AD10" s="620">
        <v>500</v>
      </c>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621"/>
      <c r="BA10" s="621"/>
      <c r="BB10" s="622"/>
      <c r="BC10" s="624">
        <v>2</v>
      </c>
      <c r="BD10" s="625"/>
      <c r="BE10" s="625"/>
      <c r="BF10" s="625"/>
      <c r="BG10" s="625"/>
      <c r="BH10" s="625"/>
      <c r="BI10" s="625"/>
      <c r="BJ10" s="625"/>
      <c r="BK10" s="625"/>
      <c r="BL10" s="625"/>
      <c r="BM10" s="625"/>
      <c r="BN10" s="625"/>
      <c r="BO10" s="625"/>
      <c r="BP10" s="625"/>
      <c r="BQ10" s="625"/>
      <c r="BR10" s="626"/>
      <c r="BS10" s="624">
        <v>3</v>
      </c>
      <c r="BT10" s="625"/>
      <c r="BU10" s="625"/>
      <c r="BV10" s="625"/>
      <c r="BW10" s="625"/>
      <c r="BX10" s="625"/>
      <c r="BY10" s="625"/>
      <c r="BZ10" s="625"/>
      <c r="CA10" s="625"/>
      <c r="CB10" s="625"/>
      <c r="CC10" s="625"/>
      <c r="CD10" s="625"/>
      <c r="CE10" s="625"/>
      <c r="CF10" s="625"/>
      <c r="CG10" s="625"/>
      <c r="CH10" s="626"/>
      <c r="CI10" s="620">
        <v>3000</v>
      </c>
      <c r="CJ10" s="621"/>
      <c r="CK10" s="621"/>
      <c r="CL10" s="621"/>
      <c r="CM10" s="621"/>
      <c r="CN10" s="621"/>
      <c r="CO10" s="621"/>
      <c r="CP10" s="621"/>
      <c r="CQ10" s="621"/>
      <c r="CR10" s="621"/>
      <c r="CS10" s="621"/>
      <c r="CT10" s="621"/>
      <c r="CU10" s="621"/>
      <c r="CV10" s="621"/>
      <c r="CW10" s="621"/>
      <c r="CX10" s="621"/>
      <c r="CY10" s="621"/>
      <c r="CZ10" s="622"/>
    </row>
    <row r="11" spans="1:104" s="214" customFormat="1" ht="12.75" x14ac:dyDescent="0.25">
      <c r="A11" s="614" t="s">
        <v>348</v>
      </c>
      <c r="B11" s="615"/>
      <c r="C11" s="615"/>
      <c r="D11" s="615"/>
      <c r="E11" s="615"/>
      <c r="F11" s="616"/>
      <c r="G11" s="617" t="s">
        <v>440</v>
      </c>
      <c r="H11" s="618"/>
      <c r="I11" s="618"/>
      <c r="J11" s="618"/>
      <c r="K11" s="618"/>
      <c r="L11" s="618"/>
      <c r="M11" s="618"/>
      <c r="N11" s="618"/>
      <c r="O11" s="618"/>
      <c r="P11" s="618"/>
      <c r="Q11" s="618"/>
      <c r="R11" s="618"/>
      <c r="S11" s="618"/>
      <c r="T11" s="618"/>
      <c r="U11" s="618"/>
      <c r="V11" s="618"/>
      <c r="W11" s="618"/>
      <c r="X11" s="618"/>
      <c r="Y11" s="618"/>
      <c r="Z11" s="618"/>
      <c r="AA11" s="618"/>
      <c r="AB11" s="618"/>
      <c r="AC11" s="619"/>
      <c r="AD11" s="620">
        <f>CI11/BC11</f>
        <v>14705.882352941177</v>
      </c>
      <c r="AE11" s="621"/>
      <c r="AF11" s="621"/>
      <c r="AG11" s="621"/>
      <c r="AH11" s="621"/>
      <c r="AI11" s="621"/>
      <c r="AJ11" s="621"/>
      <c r="AK11" s="621"/>
      <c r="AL11" s="621"/>
      <c r="AM11" s="621"/>
      <c r="AN11" s="621"/>
      <c r="AO11" s="621"/>
      <c r="AP11" s="621"/>
      <c r="AQ11" s="621"/>
      <c r="AR11" s="621"/>
      <c r="AS11" s="621"/>
      <c r="AT11" s="621"/>
      <c r="AU11" s="621"/>
      <c r="AV11" s="621"/>
      <c r="AW11" s="621"/>
      <c r="AX11" s="621"/>
      <c r="AY11" s="621"/>
      <c r="AZ11" s="621"/>
      <c r="BA11" s="621"/>
      <c r="BB11" s="622"/>
      <c r="BC11" s="624">
        <v>17</v>
      </c>
      <c r="BD11" s="625"/>
      <c r="BE11" s="625"/>
      <c r="BF11" s="625"/>
      <c r="BG11" s="625"/>
      <c r="BH11" s="625"/>
      <c r="BI11" s="625"/>
      <c r="BJ11" s="625"/>
      <c r="BK11" s="625"/>
      <c r="BL11" s="625"/>
      <c r="BM11" s="625"/>
      <c r="BN11" s="625"/>
      <c r="BO11" s="625"/>
      <c r="BP11" s="625"/>
      <c r="BQ11" s="625"/>
      <c r="BR11" s="626"/>
      <c r="BS11" s="620"/>
      <c r="BT11" s="621"/>
      <c r="BU11" s="621"/>
      <c r="BV11" s="621"/>
      <c r="BW11" s="621"/>
      <c r="BX11" s="621"/>
      <c r="BY11" s="621"/>
      <c r="BZ11" s="621"/>
      <c r="CA11" s="621"/>
      <c r="CB11" s="621"/>
      <c r="CC11" s="621"/>
      <c r="CD11" s="621"/>
      <c r="CE11" s="621"/>
      <c r="CF11" s="621"/>
      <c r="CG11" s="621"/>
      <c r="CH11" s="622"/>
      <c r="CI11" s="620">
        <v>250000</v>
      </c>
      <c r="CJ11" s="621"/>
      <c r="CK11" s="621"/>
      <c r="CL11" s="621"/>
      <c r="CM11" s="621"/>
      <c r="CN11" s="621"/>
      <c r="CO11" s="621"/>
      <c r="CP11" s="621"/>
      <c r="CQ11" s="621"/>
      <c r="CR11" s="621"/>
      <c r="CS11" s="621"/>
      <c r="CT11" s="621"/>
      <c r="CU11" s="621"/>
      <c r="CV11" s="621"/>
      <c r="CW11" s="621"/>
      <c r="CX11" s="621"/>
      <c r="CY11" s="621"/>
      <c r="CZ11" s="622"/>
    </row>
    <row r="12" spans="1:104" s="214" customFormat="1" ht="40.5" customHeight="1" x14ac:dyDescent="0.25">
      <c r="A12" s="614" t="s">
        <v>349</v>
      </c>
      <c r="B12" s="615"/>
      <c r="C12" s="615"/>
      <c r="D12" s="615"/>
      <c r="E12" s="615"/>
      <c r="F12" s="616"/>
      <c r="G12" s="617" t="s">
        <v>602</v>
      </c>
      <c r="H12" s="618"/>
      <c r="I12" s="618"/>
      <c r="J12" s="618"/>
      <c r="K12" s="618"/>
      <c r="L12" s="618"/>
      <c r="M12" s="618"/>
      <c r="N12" s="618"/>
      <c r="O12" s="618"/>
      <c r="P12" s="618"/>
      <c r="Q12" s="618"/>
      <c r="R12" s="618"/>
      <c r="S12" s="618"/>
      <c r="T12" s="618"/>
      <c r="U12" s="618"/>
      <c r="V12" s="618"/>
      <c r="W12" s="618"/>
      <c r="X12" s="618"/>
      <c r="Y12" s="618"/>
      <c r="Z12" s="618"/>
      <c r="AA12" s="618"/>
      <c r="AB12" s="618"/>
      <c r="AC12" s="619"/>
      <c r="AD12" s="620">
        <f>CI12/BC12</f>
        <v>6000</v>
      </c>
      <c r="AE12" s="621"/>
      <c r="AF12" s="621"/>
      <c r="AG12" s="621"/>
      <c r="AH12" s="621"/>
      <c r="AI12" s="621"/>
      <c r="AJ12" s="621"/>
      <c r="AK12" s="621"/>
      <c r="AL12" s="621"/>
      <c r="AM12" s="621"/>
      <c r="AN12" s="621"/>
      <c r="AO12" s="621"/>
      <c r="AP12" s="621"/>
      <c r="AQ12" s="621"/>
      <c r="AR12" s="621"/>
      <c r="AS12" s="621"/>
      <c r="AT12" s="621"/>
      <c r="AU12" s="621"/>
      <c r="AV12" s="621"/>
      <c r="AW12" s="621"/>
      <c r="AX12" s="621"/>
      <c r="AY12" s="621"/>
      <c r="AZ12" s="621"/>
      <c r="BA12" s="621"/>
      <c r="BB12" s="622"/>
      <c r="BC12" s="624">
        <v>2</v>
      </c>
      <c r="BD12" s="625"/>
      <c r="BE12" s="625"/>
      <c r="BF12" s="625"/>
      <c r="BG12" s="625"/>
      <c r="BH12" s="625"/>
      <c r="BI12" s="625"/>
      <c r="BJ12" s="625"/>
      <c r="BK12" s="625"/>
      <c r="BL12" s="625"/>
      <c r="BM12" s="625"/>
      <c r="BN12" s="625"/>
      <c r="BO12" s="625"/>
      <c r="BP12" s="625"/>
      <c r="BQ12" s="625"/>
      <c r="BR12" s="626"/>
      <c r="BS12" s="620"/>
      <c r="BT12" s="621"/>
      <c r="BU12" s="621"/>
      <c r="BV12" s="621"/>
      <c r="BW12" s="621"/>
      <c r="BX12" s="621"/>
      <c r="BY12" s="621"/>
      <c r="BZ12" s="621"/>
      <c r="CA12" s="621"/>
      <c r="CB12" s="621"/>
      <c r="CC12" s="621"/>
      <c r="CD12" s="621"/>
      <c r="CE12" s="621"/>
      <c r="CF12" s="621"/>
      <c r="CG12" s="621"/>
      <c r="CH12" s="622"/>
      <c r="CI12" s="620">
        <v>12000</v>
      </c>
      <c r="CJ12" s="621"/>
      <c r="CK12" s="621"/>
      <c r="CL12" s="621"/>
      <c r="CM12" s="621"/>
      <c r="CN12" s="621"/>
      <c r="CO12" s="621"/>
      <c r="CP12" s="621"/>
      <c r="CQ12" s="621"/>
      <c r="CR12" s="621"/>
      <c r="CS12" s="621"/>
      <c r="CT12" s="621"/>
      <c r="CU12" s="621"/>
      <c r="CV12" s="621"/>
      <c r="CW12" s="621"/>
      <c r="CX12" s="621"/>
      <c r="CY12" s="621"/>
      <c r="CZ12" s="622"/>
    </row>
    <row r="13" spans="1:104" s="214" customFormat="1" ht="12.75" x14ac:dyDescent="0.25">
      <c r="A13" s="614" t="s">
        <v>350</v>
      </c>
      <c r="B13" s="615"/>
      <c r="C13" s="615"/>
      <c r="D13" s="615"/>
      <c r="E13" s="615"/>
      <c r="F13" s="616"/>
      <c r="G13" s="617" t="s">
        <v>601</v>
      </c>
      <c r="H13" s="618"/>
      <c r="I13" s="618"/>
      <c r="J13" s="618"/>
      <c r="K13" s="618"/>
      <c r="L13" s="618"/>
      <c r="M13" s="618"/>
      <c r="N13" s="618"/>
      <c r="O13" s="618"/>
      <c r="P13" s="618"/>
      <c r="Q13" s="618"/>
      <c r="R13" s="618"/>
      <c r="S13" s="618"/>
      <c r="T13" s="618"/>
      <c r="U13" s="618"/>
      <c r="V13" s="618"/>
      <c r="W13" s="618"/>
      <c r="X13" s="618"/>
      <c r="Y13" s="618"/>
      <c r="Z13" s="618"/>
      <c r="AA13" s="618"/>
      <c r="AB13" s="618"/>
      <c r="AC13" s="619"/>
      <c r="AD13" s="620">
        <f>CI13/BC13</f>
        <v>15000</v>
      </c>
      <c r="AE13" s="621"/>
      <c r="AF13" s="621"/>
      <c r="AG13" s="621"/>
      <c r="AH13" s="621"/>
      <c r="AI13" s="621"/>
      <c r="AJ13" s="621"/>
      <c r="AK13" s="621"/>
      <c r="AL13" s="621"/>
      <c r="AM13" s="621"/>
      <c r="AN13" s="621"/>
      <c r="AO13" s="621"/>
      <c r="AP13" s="621"/>
      <c r="AQ13" s="621"/>
      <c r="AR13" s="621"/>
      <c r="AS13" s="621"/>
      <c r="AT13" s="621"/>
      <c r="AU13" s="621"/>
      <c r="AV13" s="621"/>
      <c r="AW13" s="621"/>
      <c r="AX13" s="621"/>
      <c r="AY13" s="621"/>
      <c r="AZ13" s="621"/>
      <c r="BA13" s="621"/>
      <c r="BB13" s="622"/>
      <c r="BC13" s="624">
        <v>2</v>
      </c>
      <c r="BD13" s="625"/>
      <c r="BE13" s="625"/>
      <c r="BF13" s="625"/>
      <c r="BG13" s="625"/>
      <c r="BH13" s="625"/>
      <c r="BI13" s="625"/>
      <c r="BJ13" s="625"/>
      <c r="BK13" s="625"/>
      <c r="BL13" s="625"/>
      <c r="BM13" s="625"/>
      <c r="BN13" s="625"/>
      <c r="BO13" s="625"/>
      <c r="BP13" s="625"/>
      <c r="BQ13" s="625"/>
      <c r="BR13" s="626"/>
      <c r="BS13" s="620"/>
      <c r="BT13" s="621"/>
      <c r="BU13" s="621"/>
      <c r="BV13" s="621"/>
      <c r="BW13" s="621"/>
      <c r="BX13" s="621"/>
      <c r="BY13" s="621"/>
      <c r="BZ13" s="621"/>
      <c r="CA13" s="621"/>
      <c r="CB13" s="621"/>
      <c r="CC13" s="621"/>
      <c r="CD13" s="621"/>
      <c r="CE13" s="621"/>
      <c r="CF13" s="621"/>
      <c r="CG13" s="621"/>
      <c r="CH13" s="622"/>
      <c r="CI13" s="620">
        <v>30000</v>
      </c>
      <c r="CJ13" s="621"/>
      <c r="CK13" s="621"/>
      <c r="CL13" s="621"/>
      <c r="CM13" s="621"/>
      <c r="CN13" s="621"/>
      <c r="CO13" s="621"/>
      <c r="CP13" s="621"/>
      <c r="CQ13" s="621"/>
      <c r="CR13" s="621"/>
      <c r="CS13" s="621"/>
      <c r="CT13" s="621"/>
      <c r="CU13" s="621"/>
      <c r="CV13" s="621"/>
      <c r="CW13" s="621"/>
      <c r="CX13" s="621"/>
      <c r="CY13" s="621"/>
      <c r="CZ13" s="622"/>
    </row>
    <row r="14" spans="1:104" s="214" customFormat="1" ht="27" customHeight="1" x14ac:dyDescent="0.25">
      <c r="A14" s="627" t="s">
        <v>262</v>
      </c>
      <c r="B14" s="628"/>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9"/>
      <c r="AD14" s="552" t="s">
        <v>4</v>
      </c>
      <c r="AE14" s="552"/>
      <c r="AF14" s="552"/>
      <c r="AG14" s="552"/>
      <c r="AH14" s="552"/>
      <c r="AI14" s="552"/>
      <c r="AJ14" s="552"/>
      <c r="AK14" s="552"/>
      <c r="AL14" s="552"/>
      <c r="AM14" s="552"/>
      <c r="AN14" s="552"/>
      <c r="AO14" s="552"/>
      <c r="AP14" s="552"/>
      <c r="AQ14" s="552"/>
      <c r="AR14" s="552"/>
      <c r="AS14" s="552"/>
      <c r="AT14" s="552"/>
      <c r="AU14" s="552"/>
      <c r="AV14" s="552"/>
      <c r="AW14" s="552"/>
      <c r="AX14" s="552"/>
      <c r="AY14" s="552"/>
      <c r="AZ14" s="552"/>
      <c r="BA14" s="552"/>
      <c r="BB14" s="552"/>
      <c r="BC14" s="552" t="s">
        <v>4</v>
      </c>
      <c r="BD14" s="552"/>
      <c r="BE14" s="552"/>
      <c r="BF14" s="552"/>
      <c r="BG14" s="552"/>
      <c r="BH14" s="552"/>
      <c r="BI14" s="552"/>
      <c r="BJ14" s="552"/>
      <c r="BK14" s="552"/>
      <c r="BL14" s="552"/>
      <c r="BM14" s="552"/>
      <c r="BN14" s="552"/>
      <c r="BO14" s="552"/>
      <c r="BP14" s="552"/>
      <c r="BQ14" s="552"/>
      <c r="BR14" s="552"/>
      <c r="BS14" s="552" t="s">
        <v>4</v>
      </c>
      <c r="BT14" s="552"/>
      <c r="BU14" s="552"/>
      <c r="BV14" s="552"/>
      <c r="BW14" s="552"/>
      <c r="BX14" s="552"/>
      <c r="BY14" s="552"/>
      <c r="BZ14" s="552"/>
      <c r="CA14" s="552"/>
      <c r="CB14" s="552"/>
      <c r="CC14" s="552"/>
      <c r="CD14" s="552"/>
      <c r="CE14" s="552"/>
      <c r="CF14" s="552"/>
      <c r="CG14" s="552"/>
      <c r="CH14" s="552"/>
      <c r="CI14" s="608">
        <f>SUM(CI9:CZ13)</f>
        <v>300000</v>
      </c>
      <c r="CJ14" s="609"/>
      <c r="CK14" s="609"/>
      <c r="CL14" s="609"/>
      <c r="CM14" s="609"/>
      <c r="CN14" s="609"/>
      <c r="CO14" s="609"/>
      <c r="CP14" s="609"/>
      <c r="CQ14" s="609"/>
      <c r="CR14" s="609"/>
      <c r="CS14" s="609"/>
      <c r="CT14" s="609"/>
      <c r="CU14" s="609"/>
      <c r="CV14" s="609"/>
      <c r="CW14" s="609"/>
      <c r="CX14" s="609"/>
      <c r="CY14" s="609"/>
      <c r="CZ14" s="610"/>
    </row>
    <row r="15" spans="1:104" s="340" customFormat="1" ht="55.5" customHeight="1" x14ac:dyDescent="0.25">
      <c r="A15" s="583" t="s">
        <v>48</v>
      </c>
      <c r="B15" s="584"/>
      <c r="C15" s="584"/>
      <c r="D15" s="584"/>
      <c r="E15" s="584"/>
      <c r="F15" s="585"/>
      <c r="G15" s="583" t="s">
        <v>56</v>
      </c>
      <c r="H15" s="584"/>
      <c r="I15" s="584"/>
      <c r="J15" s="584"/>
      <c r="K15" s="584"/>
      <c r="L15" s="584"/>
      <c r="M15" s="584"/>
      <c r="N15" s="584"/>
      <c r="O15" s="584"/>
      <c r="P15" s="584"/>
      <c r="Q15" s="584"/>
      <c r="R15" s="584"/>
      <c r="S15" s="584"/>
      <c r="T15" s="584"/>
      <c r="U15" s="584"/>
      <c r="V15" s="584"/>
      <c r="W15" s="584"/>
      <c r="X15" s="584"/>
      <c r="Y15" s="584"/>
      <c r="Z15" s="584"/>
      <c r="AA15" s="584"/>
      <c r="AB15" s="584"/>
      <c r="AC15" s="585"/>
      <c r="AD15" s="583" t="s">
        <v>263</v>
      </c>
      <c r="AE15" s="584"/>
      <c r="AF15" s="584"/>
      <c r="AG15" s="584"/>
      <c r="AH15" s="584"/>
      <c r="AI15" s="584"/>
      <c r="AJ15" s="584"/>
      <c r="AK15" s="584"/>
      <c r="AL15" s="584"/>
      <c r="AM15" s="584"/>
      <c r="AN15" s="584"/>
      <c r="AO15" s="584"/>
      <c r="AP15" s="584"/>
      <c r="AQ15" s="584"/>
      <c r="AR15" s="584"/>
      <c r="AS15" s="584"/>
      <c r="AT15" s="584"/>
      <c r="AU15" s="584"/>
      <c r="AV15" s="584"/>
      <c r="AW15" s="584"/>
      <c r="AX15" s="585"/>
      <c r="AY15" s="583" t="s">
        <v>61</v>
      </c>
      <c r="AZ15" s="584"/>
      <c r="BA15" s="584"/>
      <c r="BB15" s="584"/>
      <c r="BC15" s="584"/>
      <c r="BD15" s="584"/>
      <c r="BE15" s="584"/>
      <c r="BF15" s="584"/>
      <c r="BG15" s="584"/>
      <c r="BH15" s="584"/>
      <c r="BI15" s="584"/>
      <c r="BJ15" s="584"/>
      <c r="BK15" s="584"/>
      <c r="BL15" s="584"/>
      <c r="BM15" s="584"/>
      <c r="BN15" s="584"/>
      <c r="BO15" s="584"/>
      <c r="BP15" s="585"/>
      <c r="BQ15" s="583" t="s">
        <v>62</v>
      </c>
      <c r="BR15" s="584"/>
      <c r="BS15" s="584"/>
      <c r="BT15" s="584"/>
      <c r="BU15" s="584"/>
      <c r="BV15" s="584"/>
      <c r="BW15" s="584"/>
      <c r="BX15" s="584"/>
      <c r="BY15" s="584"/>
      <c r="BZ15" s="584"/>
      <c r="CA15" s="584"/>
      <c r="CB15" s="584"/>
      <c r="CC15" s="584"/>
      <c r="CD15" s="584"/>
      <c r="CE15" s="584"/>
      <c r="CF15" s="584"/>
      <c r="CG15" s="584"/>
      <c r="CH15" s="585"/>
      <c r="CI15" s="583" t="s">
        <v>60</v>
      </c>
      <c r="CJ15" s="584"/>
      <c r="CK15" s="584"/>
      <c r="CL15" s="584"/>
      <c r="CM15" s="584"/>
      <c r="CN15" s="584"/>
      <c r="CO15" s="584"/>
      <c r="CP15" s="584"/>
      <c r="CQ15" s="584"/>
      <c r="CR15" s="584"/>
      <c r="CS15" s="584"/>
      <c r="CT15" s="584"/>
      <c r="CU15" s="584"/>
      <c r="CV15" s="584"/>
      <c r="CW15" s="584"/>
      <c r="CX15" s="584"/>
      <c r="CY15" s="584"/>
      <c r="CZ15" s="585"/>
    </row>
    <row r="16" spans="1:104" s="213" customFormat="1" ht="12.75" x14ac:dyDescent="0.25">
      <c r="A16" s="582">
        <v>1</v>
      </c>
      <c r="B16" s="582"/>
      <c r="C16" s="582"/>
      <c r="D16" s="582"/>
      <c r="E16" s="582"/>
      <c r="F16" s="582"/>
      <c r="G16" s="582">
        <v>2</v>
      </c>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v>3</v>
      </c>
      <c r="AE16" s="582"/>
      <c r="AF16" s="582"/>
      <c r="AG16" s="582"/>
      <c r="AH16" s="582"/>
      <c r="AI16" s="582"/>
      <c r="AJ16" s="582"/>
      <c r="AK16" s="582"/>
      <c r="AL16" s="582"/>
      <c r="AM16" s="582"/>
      <c r="AN16" s="582"/>
      <c r="AO16" s="582"/>
      <c r="AP16" s="582"/>
      <c r="AQ16" s="582"/>
      <c r="AR16" s="582"/>
      <c r="AS16" s="582"/>
      <c r="AT16" s="582"/>
      <c r="AU16" s="582"/>
      <c r="AV16" s="582"/>
      <c r="AW16" s="582"/>
      <c r="AX16" s="582"/>
      <c r="AY16" s="582">
        <v>4</v>
      </c>
      <c r="AZ16" s="582"/>
      <c r="BA16" s="582"/>
      <c r="BB16" s="582"/>
      <c r="BC16" s="582"/>
      <c r="BD16" s="582"/>
      <c r="BE16" s="582"/>
      <c r="BF16" s="582"/>
      <c r="BG16" s="582"/>
      <c r="BH16" s="582"/>
      <c r="BI16" s="582"/>
      <c r="BJ16" s="582"/>
      <c r="BK16" s="582"/>
      <c r="BL16" s="582"/>
      <c r="BM16" s="582"/>
      <c r="BN16" s="582"/>
      <c r="BO16" s="582"/>
      <c r="BP16" s="582"/>
      <c r="BQ16" s="582">
        <v>5</v>
      </c>
      <c r="BR16" s="582"/>
      <c r="BS16" s="582"/>
      <c r="BT16" s="582"/>
      <c r="BU16" s="582"/>
      <c r="BV16" s="582"/>
      <c r="BW16" s="582"/>
      <c r="BX16" s="582"/>
      <c r="BY16" s="582"/>
      <c r="BZ16" s="582"/>
      <c r="CA16" s="582"/>
      <c r="CB16" s="582"/>
      <c r="CC16" s="582"/>
      <c r="CD16" s="582"/>
      <c r="CE16" s="582"/>
      <c r="CF16" s="582"/>
      <c r="CG16" s="582"/>
      <c r="CH16" s="582"/>
      <c r="CI16" s="582">
        <v>6</v>
      </c>
      <c r="CJ16" s="582"/>
      <c r="CK16" s="582"/>
      <c r="CL16" s="582"/>
      <c r="CM16" s="582"/>
      <c r="CN16" s="582"/>
      <c r="CO16" s="582"/>
      <c r="CP16" s="582"/>
      <c r="CQ16" s="582"/>
      <c r="CR16" s="582"/>
      <c r="CS16" s="582"/>
      <c r="CT16" s="582"/>
      <c r="CU16" s="582"/>
      <c r="CV16" s="582"/>
      <c r="CW16" s="582"/>
      <c r="CX16" s="582"/>
      <c r="CY16" s="582"/>
      <c r="CZ16" s="582"/>
    </row>
    <row r="17" spans="1:104" s="357" customFormat="1" ht="15" customHeight="1" x14ac:dyDescent="0.25">
      <c r="A17" s="611" t="s">
        <v>810</v>
      </c>
      <c r="B17" s="612"/>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12"/>
      <c r="AZ17" s="612"/>
      <c r="BA17" s="612"/>
      <c r="BB17" s="612"/>
      <c r="BC17" s="612"/>
      <c r="BD17" s="612"/>
      <c r="BE17" s="612"/>
      <c r="BF17" s="612"/>
      <c r="BG17" s="612"/>
      <c r="BH17" s="612"/>
      <c r="BI17" s="612"/>
      <c r="BJ17" s="612"/>
      <c r="BK17" s="612"/>
      <c r="BL17" s="612"/>
      <c r="BM17" s="612"/>
      <c r="BN17" s="612"/>
      <c r="BO17" s="612"/>
      <c r="BP17" s="612"/>
      <c r="BQ17" s="612"/>
      <c r="BR17" s="612"/>
      <c r="BS17" s="612"/>
      <c r="BT17" s="612"/>
      <c r="BU17" s="612"/>
      <c r="BV17" s="612"/>
      <c r="BW17" s="612"/>
      <c r="BX17" s="612"/>
      <c r="BY17" s="612"/>
      <c r="BZ17" s="612"/>
      <c r="CA17" s="612"/>
      <c r="CB17" s="612"/>
      <c r="CC17" s="612"/>
      <c r="CD17" s="612"/>
      <c r="CE17" s="612"/>
      <c r="CF17" s="612"/>
      <c r="CG17" s="612"/>
      <c r="CH17" s="612"/>
      <c r="CI17" s="612"/>
      <c r="CJ17" s="612"/>
      <c r="CK17" s="612"/>
      <c r="CL17" s="612"/>
      <c r="CM17" s="612"/>
      <c r="CN17" s="612"/>
      <c r="CO17" s="612"/>
      <c r="CP17" s="612"/>
      <c r="CQ17" s="612"/>
      <c r="CR17" s="612"/>
      <c r="CS17" s="612"/>
      <c r="CT17" s="612"/>
      <c r="CU17" s="612"/>
      <c r="CV17" s="612"/>
      <c r="CW17" s="612"/>
      <c r="CX17" s="612"/>
      <c r="CY17" s="612"/>
      <c r="CZ17" s="613"/>
    </row>
    <row r="18" spans="1:104" s="214" customFormat="1" ht="78.75" customHeight="1" x14ac:dyDescent="0.25">
      <c r="A18" s="614" t="s">
        <v>66</v>
      </c>
      <c r="B18" s="615"/>
      <c r="C18" s="615"/>
      <c r="D18" s="615"/>
      <c r="E18" s="615"/>
      <c r="F18" s="616"/>
      <c r="G18" s="617" t="s">
        <v>811</v>
      </c>
      <c r="H18" s="618"/>
      <c r="I18" s="618"/>
      <c r="J18" s="618"/>
      <c r="K18" s="618"/>
      <c r="L18" s="618"/>
      <c r="M18" s="618"/>
      <c r="N18" s="618"/>
      <c r="O18" s="618"/>
      <c r="P18" s="618"/>
      <c r="Q18" s="618"/>
      <c r="R18" s="618"/>
      <c r="S18" s="618"/>
      <c r="T18" s="618"/>
      <c r="U18" s="618"/>
      <c r="V18" s="618"/>
      <c r="W18" s="618"/>
      <c r="X18" s="618"/>
      <c r="Y18" s="618"/>
      <c r="Z18" s="618"/>
      <c r="AA18" s="618"/>
      <c r="AB18" s="618"/>
      <c r="AC18" s="619"/>
      <c r="AD18" s="605">
        <v>50</v>
      </c>
      <c r="AE18" s="606"/>
      <c r="AF18" s="606"/>
      <c r="AG18" s="606"/>
      <c r="AH18" s="606"/>
      <c r="AI18" s="606"/>
      <c r="AJ18" s="606"/>
      <c r="AK18" s="606"/>
      <c r="AL18" s="606"/>
      <c r="AM18" s="606"/>
      <c r="AN18" s="606"/>
      <c r="AO18" s="606"/>
      <c r="AP18" s="606"/>
      <c r="AQ18" s="606"/>
      <c r="AR18" s="606"/>
      <c r="AS18" s="606"/>
      <c r="AT18" s="606"/>
      <c r="AU18" s="606"/>
      <c r="AV18" s="606"/>
      <c r="AW18" s="606"/>
      <c r="AX18" s="607"/>
      <c r="AY18" s="605">
        <v>12</v>
      </c>
      <c r="AZ18" s="606"/>
      <c r="BA18" s="606"/>
      <c r="BB18" s="606"/>
      <c r="BC18" s="606"/>
      <c r="BD18" s="606"/>
      <c r="BE18" s="606"/>
      <c r="BF18" s="606"/>
      <c r="BG18" s="606"/>
      <c r="BH18" s="606"/>
      <c r="BI18" s="606"/>
      <c r="BJ18" s="606"/>
      <c r="BK18" s="606"/>
      <c r="BL18" s="606"/>
      <c r="BM18" s="606"/>
      <c r="BN18" s="606"/>
      <c r="BO18" s="606"/>
      <c r="BP18" s="607"/>
      <c r="BQ18" s="620">
        <f>CI18/AD18/AY18</f>
        <v>5193</v>
      </c>
      <c r="BR18" s="621"/>
      <c r="BS18" s="621"/>
      <c r="BT18" s="621"/>
      <c r="BU18" s="621"/>
      <c r="BV18" s="621"/>
      <c r="BW18" s="621"/>
      <c r="BX18" s="621"/>
      <c r="BY18" s="621"/>
      <c r="BZ18" s="621"/>
      <c r="CA18" s="621"/>
      <c r="CB18" s="621"/>
      <c r="CC18" s="621"/>
      <c r="CD18" s="621"/>
      <c r="CE18" s="621"/>
      <c r="CF18" s="621"/>
      <c r="CG18" s="621"/>
      <c r="CH18" s="622"/>
      <c r="CI18" s="620">
        <v>3115800</v>
      </c>
      <c r="CJ18" s="621"/>
      <c r="CK18" s="621"/>
      <c r="CL18" s="621"/>
      <c r="CM18" s="621"/>
      <c r="CN18" s="621"/>
      <c r="CO18" s="621"/>
      <c r="CP18" s="621"/>
      <c r="CQ18" s="621"/>
      <c r="CR18" s="621"/>
      <c r="CS18" s="621"/>
      <c r="CT18" s="621"/>
      <c r="CU18" s="621"/>
      <c r="CV18" s="621"/>
      <c r="CW18" s="621"/>
      <c r="CX18" s="621"/>
      <c r="CY18" s="621"/>
      <c r="CZ18" s="622"/>
    </row>
    <row r="19" spans="1:104" s="214" customFormat="1" ht="43.5" customHeight="1" x14ac:dyDescent="0.25">
      <c r="A19" s="614" t="s">
        <v>70</v>
      </c>
      <c r="B19" s="615"/>
      <c r="C19" s="615"/>
      <c r="D19" s="615"/>
      <c r="E19" s="615"/>
      <c r="F19" s="616"/>
      <c r="G19" s="617" t="s">
        <v>812</v>
      </c>
      <c r="H19" s="618"/>
      <c r="I19" s="618"/>
      <c r="J19" s="618"/>
      <c r="K19" s="618"/>
      <c r="L19" s="618"/>
      <c r="M19" s="618"/>
      <c r="N19" s="618"/>
      <c r="O19" s="618"/>
      <c r="P19" s="618"/>
      <c r="Q19" s="618"/>
      <c r="R19" s="618"/>
      <c r="S19" s="618"/>
      <c r="T19" s="618"/>
      <c r="U19" s="618"/>
      <c r="V19" s="618"/>
      <c r="W19" s="618"/>
      <c r="X19" s="618"/>
      <c r="Y19" s="618"/>
      <c r="Z19" s="618"/>
      <c r="AA19" s="618"/>
      <c r="AB19" s="618"/>
      <c r="AC19" s="619"/>
      <c r="AD19" s="605" t="s">
        <v>813</v>
      </c>
      <c r="AE19" s="606"/>
      <c r="AF19" s="606"/>
      <c r="AG19" s="606"/>
      <c r="AH19" s="606"/>
      <c r="AI19" s="606"/>
      <c r="AJ19" s="606"/>
      <c r="AK19" s="606"/>
      <c r="AL19" s="606"/>
      <c r="AM19" s="606"/>
      <c r="AN19" s="606"/>
      <c r="AO19" s="606"/>
      <c r="AP19" s="606"/>
      <c r="AQ19" s="606"/>
      <c r="AR19" s="606"/>
      <c r="AS19" s="606"/>
      <c r="AT19" s="606"/>
      <c r="AU19" s="606"/>
      <c r="AV19" s="606"/>
      <c r="AW19" s="606"/>
      <c r="AX19" s="607"/>
      <c r="AY19" s="605">
        <v>1</v>
      </c>
      <c r="AZ19" s="606"/>
      <c r="BA19" s="606"/>
      <c r="BB19" s="606"/>
      <c r="BC19" s="606"/>
      <c r="BD19" s="606"/>
      <c r="BE19" s="606"/>
      <c r="BF19" s="606"/>
      <c r="BG19" s="606"/>
      <c r="BH19" s="606"/>
      <c r="BI19" s="606"/>
      <c r="BJ19" s="606"/>
      <c r="BK19" s="606"/>
      <c r="BL19" s="606"/>
      <c r="BM19" s="606"/>
      <c r="BN19" s="606"/>
      <c r="BO19" s="606"/>
      <c r="BP19" s="607"/>
      <c r="BQ19" s="620">
        <v>25000</v>
      </c>
      <c r="BR19" s="621"/>
      <c r="BS19" s="621"/>
      <c r="BT19" s="621"/>
      <c r="BU19" s="621"/>
      <c r="BV19" s="621"/>
      <c r="BW19" s="621"/>
      <c r="BX19" s="621"/>
      <c r="BY19" s="621"/>
      <c r="BZ19" s="621"/>
      <c r="CA19" s="621"/>
      <c r="CB19" s="621"/>
      <c r="CC19" s="621"/>
      <c r="CD19" s="621"/>
      <c r="CE19" s="621"/>
      <c r="CF19" s="621"/>
      <c r="CG19" s="621"/>
      <c r="CH19" s="622"/>
      <c r="CI19" s="620">
        <v>1375000</v>
      </c>
      <c r="CJ19" s="621"/>
      <c r="CK19" s="621"/>
      <c r="CL19" s="621"/>
      <c r="CM19" s="621"/>
      <c r="CN19" s="621"/>
      <c r="CO19" s="621"/>
      <c r="CP19" s="621"/>
      <c r="CQ19" s="621"/>
      <c r="CR19" s="621"/>
      <c r="CS19" s="621"/>
      <c r="CT19" s="621"/>
      <c r="CU19" s="621"/>
      <c r="CV19" s="621"/>
      <c r="CW19" s="621"/>
      <c r="CX19" s="621"/>
      <c r="CY19" s="621"/>
      <c r="CZ19" s="622"/>
    </row>
    <row r="20" spans="1:104" s="214" customFormat="1" ht="28.5" customHeight="1" x14ac:dyDescent="0.25">
      <c r="A20" s="630" t="s">
        <v>262</v>
      </c>
      <c r="B20" s="631"/>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2"/>
      <c r="AD20" s="605" t="s">
        <v>4</v>
      </c>
      <c r="AE20" s="606"/>
      <c r="AF20" s="606"/>
      <c r="AG20" s="606"/>
      <c r="AH20" s="606"/>
      <c r="AI20" s="606"/>
      <c r="AJ20" s="606"/>
      <c r="AK20" s="606"/>
      <c r="AL20" s="606"/>
      <c r="AM20" s="606"/>
      <c r="AN20" s="606"/>
      <c r="AO20" s="606"/>
      <c r="AP20" s="606"/>
      <c r="AQ20" s="606"/>
      <c r="AR20" s="606"/>
      <c r="AS20" s="606"/>
      <c r="AT20" s="606"/>
      <c r="AU20" s="606"/>
      <c r="AV20" s="606"/>
      <c r="AW20" s="606"/>
      <c r="AX20" s="607"/>
      <c r="AY20" s="605" t="s">
        <v>4</v>
      </c>
      <c r="AZ20" s="606"/>
      <c r="BA20" s="606"/>
      <c r="BB20" s="606"/>
      <c r="BC20" s="606"/>
      <c r="BD20" s="606"/>
      <c r="BE20" s="606"/>
      <c r="BF20" s="606"/>
      <c r="BG20" s="606"/>
      <c r="BH20" s="606"/>
      <c r="BI20" s="606"/>
      <c r="BJ20" s="606"/>
      <c r="BK20" s="606"/>
      <c r="BL20" s="606"/>
      <c r="BM20" s="606"/>
      <c r="BN20" s="606"/>
      <c r="BO20" s="606"/>
      <c r="BP20" s="607"/>
      <c r="BQ20" s="605" t="s">
        <v>4</v>
      </c>
      <c r="BR20" s="606"/>
      <c r="BS20" s="606"/>
      <c r="BT20" s="606"/>
      <c r="BU20" s="606"/>
      <c r="BV20" s="606"/>
      <c r="BW20" s="606"/>
      <c r="BX20" s="606"/>
      <c r="BY20" s="606"/>
      <c r="BZ20" s="606"/>
      <c r="CA20" s="606"/>
      <c r="CB20" s="606"/>
      <c r="CC20" s="606"/>
      <c r="CD20" s="606"/>
      <c r="CE20" s="606"/>
      <c r="CF20" s="606"/>
      <c r="CG20" s="606"/>
      <c r="CH20" s="607"/>
      <c r="CI20" s="620">
        <f>CI19+CI18</f>
        <v>4490800</v>
      </c>
      <c r="CJ20" s="606"/>
      <c r="CK20" s="606"/>
      <c r="CL20" s="606"/>
      <c r="CM20" s="606"/>
      <c r="CN20" s="606"/>
      <c r="CO20" s="606"/>
      <c r="CP20" s="606"/>
      <c r="CQ20" s="606"/>
      <c r="CR20" s="606"/>
      <c r="CS20" s="606"/>
      <c r="CT20" s="606"/>
      <c r="CU20" s="606"/>
      <c r="CV20" s="606"/>
      <c r="CW20" s="606"/>
      <c r="CX20" s="606"/>
      <c r="CY20" s="606"/>
      <c r="CZ20" s="607"/>
    </row>
    <row r="21" spans="1:104" s="357" customFormat="1" ht="15" customHeight="1" x14ac:dyDescent="0.25">
      <c r="A21" s="568"/>
      <c r="B21" s="569"/>
      <c r="C21" s="569"/>
      <c r="D21" s="569"/>
      <c r="E21" s="569"/>
      <c r="F21" s="570"/>
      <c r="G21" s="549" t="s">
        <v>55</v>
      </c>
      <c r="H21" s="550"/>
      <c r="I21" s="550"/>
      <c r="J21" s="550"/>
      <c r="K21" s="550"/>
      <c r="L21" s="550"/>
      <c r="M21" s="550"/>
      <c r="N21" s="550"/>
      <c r="O21" s="550"/>
      <c r="P21" s="550"/>
      <c r="Q21" s="550"/>
      <c r="R21" s="550"/>
      <c r="S21" s="550"/>
      <c r="T21" s="550"/>
      <c r="U21" s="550"/>
      <c r="V21" s="550"/>
      <c r="W21" s="550"/>
      <c r="X21" s="550"/>
      <c r="Y21" s="550"/>
      <c r="Z21" s="550"/>
      <c r="AA21" s="550"/>
      <c r="AB21" s="550"/>
      <c r="AC21" s="551"/>
      <c r="AD21" s="639" t="s">
        <v>4</v>
      </c>
      <c r="AE21" s="636"/>
      <c r="AF21" s="636"/>
      <c r="AG21" s="636"/>
      <c r="AH21" s="636"/>
      <c r="AI21" s="636"/>
      <c r="AJ21" s="636"/>
      <c r="AK21" s="636"/>
      <c r="AL21" s="636"/>
      <c r="AM21" s="636"/>
      <c r="AN21" s="636"/>
      <c r="AO21" s="636"/>
      <c r="AP21" s="636"/>
      <c r="AQ21" s="636"/>
      <c r="AR21" s="636"/>
      <c r="AS21" s="636"/>
      <c r="AT21" s="636"/>
      <c r="AU21" s="636"/>
      <c r="AV21" s="636"/>
      <c r="AW21" s="636"/>
      <c r="AX21" s="637"/>
      <c r="AY21" s="639" t="s">
        <v>4</v>
      </c>
      <c r="AZ21" s="636"/>
      <c r="BA21" s="636"/>
      <c r="BB21" s="636"/>
      <c r="BC21" s="636"/>
      <c r="BD21" s="636"/>
      <c r="BE21" s="636"/>
      <c r="BF21" s="636"/>
      <c r="BG21" s="636"/>
      <c r="BH21" s="636"/>
      <c r="BI21" s="636"/>
      <c r="BJ21" s="636"/>
      <c r="BK21" s="636"/>
      <c r="BL21" s="636"/>
      <c r="BM21" s="636"/>
      <c r="BN21" s="636"/>
      <c r="BO21" s="636"/>
      <c r="BP21" s="637"/>
      <c r="BQ21" s="639" t="s">
        <v>4</v>
      </c>
      <c r="BR21" s="636"/>
      <c r="BS21" s="636"/>
      <c r="BT21" s="636"/>
      <c r="BU21" s="636"/>
      <c r="BV21" s="636"/>
      <c r="BW21" s="636"/>
      <c r="BX21" s="636"/>
      <c r="BY21" s="636"/>
      <c r="BZ21" s="636"/>
      <c r="CA21" s="636"/>
      <c r="CB21" s="636"/>
      <c r="CC21" s="636"/>
      <c r="CD21" s="636"/>
      <c r="CE21" s="636"/>
      <c r="CF21" s="636"/>
      <c r="CG21" s="636"/>
      <c r="CH21" s="637"/>
      <c r="CI21" s="608">
        <f>CI20</f>
        <v>4490800</v>
      </c>
      <c r="CJ21" s="636"/>
      <c r="CK21" s="636"/>
      <c r="CL21" s="636"/>
      <c r="CM21" s="636"/>
      <c r="CN21" s="636"/>
      <c r="CO21" s="636"/>
      <c r="CP21" s="636"/>
      <c r="CQ21" s="636"/>
      <c r="CR21" s="636"/>
      <c r="CS21" s="636"/>
      <c r="CT21" s="636"/>
      <c r="CU21" s="636"/>
      <c r="CV21" s="636"/>
      <c r="CW21" s="636"/>
      <c r="CX21" s="636"/>
      <c r="CY21" s="636"/>
      <c r="CZ21" s="637"/>
    </row>
    <row r="22" spans="1:104" s="214" customFormat="1" ht="15" hidden="1" customHeight="1" x14ac:dyDescent="0.25">
      <c r="A22" s="307"/>
      <c r="B22" s="307"/>
      <c r="C22" s="307"/>
      <c r="D22" s="307"/>
      <c r="E22" s="307"/>
      <c r="F22" s="307"/>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6"/>
      <c r="CD22" s="336"/>
      <c r="CE22" s="336"/>
      <c r="CF22" s="336"/>
      <c r="CG22" s="336"/>
      <c r="CH22" s="336"/>
      <c r="CI22" s="336"/>
      <c r="CJ22" s="336"/>
      <c r="CK22" s="336"/>
      <c r="CL22" s="336"/>
      <c r="CM22" s="336"/>
      <c r="CN22" s="336"/>
      <c r="CO22" s="336"/>
      <c r="CP22" s="336"/>
      <c r="CQ22" s="336"/>
      <c r="CR22" s="336"/>
      <c r="CS22" s="336"/>
      <c r="CT22" s="336"/>
      <c r="CU22" s="336"/>
      <c r="CV22" s="336"/>
      <c r="CW22" s="336"/>
      <c r="CX22" s="336"/>
      <c r="CY22" s="336"/>
      <c r="CZ22" s="336"/>
    </row>
    <row r="23" spans="1:104" s="339" customFormat="1" ht="18" hidden="1" customHeight="1" x14ac:dyDescent="0.2">
      <c r="A23" s="638" t="s">
        <v>273</v>
      </c>
      <c r="B23" s="638"/>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U23" s="638"/>
      <c r="AV23" s="638"/>
      <c r="AW23" s="638"/>
      <c r="AX23" s="638"/>
      <c r="AY23" s="638"/>
      <c r="AZ23" s="638"/>
      <c r="BA23" s="638"/>
      <c r="BB23" s="638"/>
      <c r="BC23" s="638"/>
      <c r="BD23" s="638"/>
      <c r="BE23" s="638"/>
      <c r="BF23" s="638"/>
      <c r="BG23" s="638"/>
      <c r="BH23" s="638"/>
      <c r="BI23" s="638"/>
      <c r="BJ23" s="638"/>
      <c r="BK23" s="638"/>
      <c r="BL23" s="638"/>
      <c r="BM23" s="638"/>
      <c r="BN23" s="638"/>
      <c r="BO23" s="638"/>
      <c r="BP23" s="638"/>
      <c r="BQ23" s="638"/>
      <c r="BR23" s="638"/>
      <c r="BS23" s="638"/>
      <c r="BT23" s="638"/>
      <c r="BU23" s="638"/>
      <c r="BV23" s="638"/>
      <c r="BW23" s="638"/>
      <c r="BX23" s="638"/>
      <c r="BY23" s="638"/>
      <c r="BZ23" s="638"/>
      <c r="CA23" s="638"/>
      <c r="CB23" s="638"/>
      <c r="CC23" s="638"/>
      <c r="CD23" s="638"/>
      <c r="CE23" s="638"/>
      <c r="CF23" s="638"/>
      <c r="CG23" s="638"/>
      <c r="CH23" s="638"/>
      <c r="CI23" s="638"/>
      <c r="CJ23" s="638"/>
      <c r="CK23" s="638"/>
      <c r="CL23" s="638"/>
      <c r="CM23" s="638"/>
      <c r="CN23" s="638"/>
      <c r="CO23" s="638"/>
      <c r="CP23" s="638"/>
      <c r="CQ23" s="638"/>
      <c r="CR23" s="638"/>
      <c r="CS23" s="638"/>
      <c r="CT23" s="638"/>
      <c r="CU23" s="638"/>
      <c r="CV23" s="638"/>
      <c r="CW23" s="638"/>
      <c r="CX23" s="638"/>
      <c r="CY23" s="638"/>
      <c r="CZ23" s="638"/>
    </row>
    <row r="24" spans="1:104" s="339" customFormat="1" ht="12.75" hidden="1" customHeight="1" x14ac:dyDescent="0.2">
      <c r="A24" s="341"/>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c r="CP24" s="341"/>
      <c r="CQ24" s="341"/>
      <c r="CR24" s="341"/>
      <c r="CS24" s="341"/>
      <c r="CT24" s="341"/>
      <c r="CU24" s="341"/>
      <c r="CV24" s="341"/>
      <c r="CW24" s="341"/>
      <c r="CX24" s="341"/>
      <c r="CY24" s="341"/>
      <c r="CZ24" s="341"/>
    </row>
    <row r="25" spans="1:104" s="339" customFormat="1" ht="14.25" hidden="1" x14ac:dyDescent="0.2">
      <c r="A25" s="339" t="s">
        <v>46</v>
      </c>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4"/>
      <c r="AZ25" s="604"/>
      <c r="BA25" s="604"/>
      <c r="BB25" s="604"/>
      <c r="BC25" s="604"/>
      <c r="BD25" s="604"/>
      <c r="BE25" s="604"/>
      <c r="BF25" s="604"/>
      <c r="BG25" s="604"/>
      <c r="BH25" s="604"/>
      <c r="BI25" s="604"/>
      <c r="BJ25" s="604"/>
      <c r="BK25" s="604"/>
      <c r="BL25" s="604"/>
      <c r="BM25" s="604"/>
      <c r="BN25" s="604"/>
      <c r="BO25" s="604"/>
      <c r="BP25" s="604"/>
      <c r="BQ25" s="604"/>
      <c r="BR25" s="604"/>
      <c r="BS25" s="604"/>
      <c r="BT25" s="604"/>
      <c r="BU25" s="604"/>
      <c r="BV25" s="604"/>
      <c r="BW25" s="604"/>
      <c r="BX25" s="604"/>
      <c r="BY25" s="604"/>
      <c r="BZ25" s="604"/>
      <c r="CA25" s="604"/>
      <c r="CB25" s="604"/>
      <c r="CC25" s="604"/>
      <c r="CD25" s="604"/>
      <c r="CE25" s="604"/>
      <c r="CF25" s="604"/>
      <c r="CG25" s="604"/>
      <c r="CH25" s="604"/>
      <c r="CI25" s="604"/>
      <c r="CJ25" s="604"/>
      <c r="CK25" s="604"/>
      <c r="CL25" s="604"/>
      <c r="CM25" s="604"/>
      <c r="CN25" s="604"/>
      <c r="CO25" s="604"/>
      <c r="CP25" s="604"/>
      <c r="CQ25" s="604"/>
      <c r="CR25" s="604"/>
      <c r="CS25" s="604"/>
      <c r="CT25" s="604"/>
      <c r="CU25" s="604"/>
      <c r="CV25" s="604"/>
      <c r="CW25" s="604"/>
      <c r="CX25" s="604"/>
      <c r="CY25" s="604"/>
      <c r="CZ25" s="604"/>
    </row>
    <row r="26" spans="1:104" s="339" customFormat="1" ht="12.75" hidden="1" customHeight="1" x14ac:dyDescent="0.2">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row>
    <row r="27" spans="1:104" s="340" customFormat="1" ht="55.5" hidden="1" customHeight="1" x14ac:dyDescent="0.25">
      <c r="A27" s="583" t="s">
        <v>48</v>
      </c>
      <c r="B27" s="584"/>
      <c r="C27" s="584"/>
      <c r="D27" s="584"/>
      <c r="E27" s="584"/>
      <c r="F27" s="585"/>
      <c r="G27" s="565" t="s">
        <v>56</v>
      </c>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c r="AU27" s="566"/>
      <c r="AV27" s="566"/>
      <c r="AW27" s="566"/>
      <c r="AX27" s="567"/>
      <c r="AY27" s="583" t="s">
        <v>58</v>
      </c>
      <c r="AZ27" s="584"/>
      <c r="BA27" s="584"/>
      <c r="BB27" s="584"/>
      <c r="BC27" s="584"/>
      <c r="BD27" s="584"/>
      <c r="BE27" s="584"/>
      <c r="BF27" s="584"/>
      <c r="BG27" s="584"/>
      <c r="BH27" s="584"/>
      <c r="BI27" s="584"/>
      <c r="BJ27" s="584"/>
      <c r="BK27" s="584"/>
      <c r="BL27" s="584"/>
      <c r="BM27" s="584"/>
      <c r="BN27" s="584"/>
      <c r="BO27" s="584"/>
      <c r="BP27" s="585"/>
      <c r="BQ27" s="583" t="s">
        <v>274</v>
      </c>
      <c r="BR27" s="584"/>
      <c r="BS27" s="584"/>
      <c r="BT27" s="584"/>
      <c r="BU27" s="584"/>
      <c r="BV27" s="584"/>
      <c r="BW27" s="584"/>
      <c r="BX27" s="584"/>
      <c r="BY27" s="584"/>
      <c r="BZ27" s="584"/>
      <c r="CA27" s="584"/>
      <c r="CB27" s="584"/>
      <c r="CC27" s="584"/>
      <c r="CD27" s="584"/>
      <c r="CE27" s="584"/>
      <c r="CF27" s="584"/>
      <c r="CG27" s="584"/>
      <c r="CH27" s="585"/>
      <c r="CI27" s="583" t="s">
        <v>60</v>
      </c>
      <c r="CJ27" s="584"/>
      <c r="CK27" s="584"/>
      <c r="CL27" s="584"/>
      <c r="CM27" s="584"/>
      <c r="CN27" s="584"/>
      <c r="CO27" s="584"/>
      <c r="CP27" s="584"/>
      <c r="CQ27" s="584"/>
      <c r="CR27" s="584"/>
      <c r="CS27" s="584"/>
      <c r="CT27" s="584"/>
      <c r="CU27" s="584"/>
      <c r="CV27" s="584"/>
      <c r="CW27" s="584"/>
      <c r="CX27" s="584"/>
      <c r="CY27" s="584"/>
      <c r="CZ27" s="585"/>
    </row>
    <row r="28" spans="1:104" s="213" customFormat="1" ht="12.75" hidden="1" x14ac:dyDescent="0.25">
      <c r="A28" s="582">
        <v>1</v>
      </c>
      <c r="B28" s="582"/>
      <c r="C28" s="582"/>
      <c r="D28" s="582"/>
      <c r="E28" s="582"/>
      <c r="F28" s="582"/>
      <c r="G28" s="582">
        <v>2</v>
      </c>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v>3</v>
      </c>
      <c r="AE28" s="582"/>
      <c r="AF28" s="582"/>
      <c r="AG28" s="582"/>
      <c r="AH28" s="582"/>
      <c r="AI28" s="582"/>
      <c r="AJ28" s="582"/>
      <c r="AK28" s="582"/>
      <c r="AL28" s="582"/>
      <c r="AM28" s="582"/>
      <c r="AN28" s="582"/>
      <c r="AO28" s="582"/>
      <c r="AP28" s="582"/>
      <c r="AQ28" s="582"/>
      <c r="AR28" s="582"/>
      <c r="AS28" s="582"/>
      <c r="AT28" s="582"/>
      <c r="AU28" s="582"/>
      <c r="AV28" s="582"/>
      <c r="AW28" s="582"/>
      <c r="AX28" s="582"/>
      <c r="AY28" s="582">
        <v>4</v>
      </c>
      <c r="AZ28" s="582"/>
      <c r="BA28" s="582"/>
      <c r="BB28" s="582"/>
      <c r="BC28" s="582"/>
      <c r="BD28" s="582"/>
      <c r="BE28" s="582"/>
      <c r="BF28" s="582"/>
      <c r="BG28" s="582"/>
      <c r="BH28" s="582"/>
      <c r="BI28" s="582"/>
      <c r="BJ28" s="582"/>
      <c r="BK28" s="582"/>
      <c r="BL28" s="582"/>
      <c r="BM28" s="582"/>
      <c r="BN28" s="582"/>
      <c r="BO28" s="582"/>
      <c r="BP28" s="582"/>
      <c r="BQ28" s="582">
        <v>5</v>
      </c>
      <c r="BR28" s="582"/>
      <c r="BS28" s="582"/>
      <c r="BT28" s="582"/>
      <c r="BU28" s="582"/>
      <c r="BV28" s="582"/>
      <c r="BW28" s="582"/>
      <c r="BX28" s="582"/>
      <c r="BY28" s="582"/>
      <c r="BZ28" s="582"/>
      <c r="CA28" s="582"/>
      <c r="CB28" s="582"/>
      <c r="CC28" s="582"/>
      <c r="CD28" s="582"/>
      <c r="CE28" s="582"/>
      <c r="CF28" s="582"/>
      <c r="CG28" s="582"/>
      <c r="CH28" s="582"/>
      <c r="CI28" s="582">
        <v>6</v>
      </c>
      <c r="CJ28" s="582"/>
      <c r="CK28" s="582"/>
      <c r="CL28" s="582"/>
      <c r="CM28" s="582"/>
      <c r="CN28" s="582"/>
      <c r="CO28" s="582"/>
      <c r="CP28" s="582"/>
      <c r="CQ28" s="582"/>
      <c r="CR28" s="582"/>
      <c r="CS28" s="582"/>
      <c r="CT28" s="582"/>
      <c r="CU28" s="582"/>
      <c r="CV28" s="582"/>
      <c r="CW28" s="582"/>
      <c r="CX28" s="582"/>
      <c r="CY28" s="582"/>
      <c r="CZ28" s="582"/>
    </row>
    <row r="29" spans="1:104" s="214" customFormat="1" ht="15" hidden="1" customHeight="1" x14ac:dyDescent="0.25">
      <c r="A29" s="633" t="s">
        <v>241</v>
      </c>
      <c r="B29" s="634"/>
      <c r="C29" s="634"/>
      <c r="D29" s="634"/>
      <c r="E29" s="634"/>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O29" s="634"/>
      <c r="BP29" s="634"/>
      <c r="BQ29" s="634"/>
      <c r="BR29" s="634"/>
      <c r="BS29" s="634"/>
      <c r="BT29" s="634"/>
      <c r="BU29" s="634"/>
      <c r="BV29" s="634"/>
      <c r="BW29" s="634"/>
      <c r="BX29" s="634"/>
      <c r="BY29" s="634"/>
      <c r="BZ29" s="634"/>
      <c r="CA29" s="634"/>
      <c r="CB29" s="634"/>
      <c r="CC29" s="634"/>
      <c r="CD29" s="634"/>
      <c r="CE29" s="634"/>
      <c r="CF29" s="634"/>
      <c r="CG29" s="634"/>
      <c r="CH29" s="634"/>
      <c r="CI29" s="634"/>
      <c r="CJ29" s="634"/>
      <c r="CK29" s="634"/>
      <c r="CL29" s="634"/>
      <c r="CM29" s="634"/>
      <c r="CN29" s="634"/>
      <c r="CO29" s="634"/>
      <c r="CP29" s="634"/>
      <c r="CQ29" s="634"/>
      <c r="CR29" s="634"/>
      <c r="CS29" s="634"/>
      <c r="CT29" s="634"/>
      <c r="CU29" s="634"/>
      <c r="CV29" s="634"/>
      <c r="CW29" s="634"/>
      <c r="CX29" s="634"/>
      <c r="CY29" s="634"/>
      <c r="CZ29" s="635"/>
    </row>
    <row r="30" spans="1:104" s="214" customFormat="1" ht="15" hidden="1" customHeight="1" x14ac:dyDescent="0.25">
      <c r="A30" s="614"/>
      <c r="B30" s="615"/>
      <c r="C30" s="615"/>
      <c r="D30" s="615"/>
      <c r="E30" s="615"/>
      <c r="F30" s="616"/>
      <c r="G30" s="565"/>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566"/>
      <c r="AX30" s="567"/>
      <c r="AY30" s="605"/>
      <c r="AZ30" s="606"/>
      <c r="BA30" s="606"/>
      <c r="BB30" s="606"/>
      <c r="BC30" s="606"/>
      <c r="BD30" s="606"/>
      <c r="BE30" s="606"/>
      <c r="BF30" s="606"/>
      <c r="BG30" s="606"/>
      <c r="BH30" s="606"/>
      <c r="BI30" s="606"/>
      <c r="BJ30" s="606"/>
      <c r="BK30" s="606"/>
      <c r="BL30" s="606"/>
      <c r="BM30" s="606"/>
      <c r="BN30" s="606"/>
      <c r="BO30" s="606"/>
      <c r="BP30" s="607"/>
      <c r="BQ30" s="605"/>
      <c r="BR30" s="606"/>
      <c r="BS30" s="606"/>
      <c r="BT30" s="606"/>
      <c r="BU30" s="606"/>
      <c r="BV30" s="606"/>
      <c r="BW30" s="606"/>
      <c r="BX30" s="606"/>
      <c r="BY30" s="606"/>
      <c r="BZ30" s="606"/>
      <c r="CA30" s="606"/>
      <c r="CB30" s="606"/>
      <c r="CC30" s="606"/>
      <c r="CD30" s="606"/>
      <c r="CE30" s="606"/>
      <c r="CF30" s="606"/>
      <c r="CG30" s="606"/>
      <c r="CH30" s="607"/>
      <c r="CI30" s="605"/>
      <c r="CJ30" s="606"/>
      <c r="CK30" s="606"/>
      <c r="CL30" s="606"/>
      <c r="CM30" s="606"/>
      <c r="CN30" s="606"/>
      <c r="CO30" s="606"/>
      <c r="CP30" s="606"/>
      <c r="CQ30" s="606"/>
      <c r="CR30" s="606"/>
      <c r="CS30" s="606"/>
      <c r="CT30" s="606"/>
      <c r="CU30" s="606"/>
      <c r="CV30" s="606"/>
      <c r="CW30" s="606"/>
      <c r="CX30" s="606"/>
      <c r="CY30" s="606"/>
      <c r="CZ30" s="607"/>
    </row>
    <row r="31" spans="1:104" s="214" customFormat="1" ht="28.5" hidden="1" customHeight="1" x14ac:dyDescent="0.25">
      <c r="A31" s="630" t="s">
        <v>262</v>
      </c>
      <c r="B31" s="63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2"/>
      <c r="AY31" s="605" t="s">
        <v>4</v>
      </c>
      <c r="AZ31" s="606"/>
      <c r="BA31" s="606"/>
      <c r="BB31" s="606"/>
      <c r="BC31" s="606"/>
      <c r="BD31" s="606"/>
      <c r="BE31" s="606"/>
      <c r="BF31" s="606"/>
      <c r="BG31" s="606"/>
      <c r="BH31" s="606"/>
      <c r="BI31" s="606"/>
      <c r="BJ31" s="606"/>
      <c r="BK31" s="606"/>
      <c r="BL31" s="606"/>
      <c r="BM31" s="606"/>
      <c r="BN31" s="606"/>
      <c r="BO31" s="606"/>
      <c r="BP31" s="607"/>
      <c r="BQ31" s="605" t="s">
        <v>4</v>
      </c>
      <c r="BR31" s="606"/>
      <c r="BS31" s="606"/>
      <c r="BT31" s="606"/>
      <c r="BU31" s="606"/>
      <c r="BV31" s="606"/>
      <c r="BW31" s="606"/>
      <c r="BX31" s="606"/>
      <c r="BY31" s="606"/>
      <c r="BZ31" s="606"/>
      <c r="CA31" s="606"/>
      <c r="CB31" s="606"/>
      <c r="CC31" s="606"/>
      <c r="CD31" s="606"/>
      <c r="CE31" s="606"/>
      <c r="CF31" s="606"/>
      <c r="CG31" s="606"/>
      <c r="CH31" s="607"/>
      <c r="CI31" s="605"/>
      <c r="CJ31" s="606"/>
      <c r="CK31" s="606"/>
      <c r="CL31" s="606"/>
      <c r="CM31" s="606"/>
      <c r="CN31" s="606"/>
      <c r="CO31" s="606"/>
      <c r="CP31" s="606"/>
      <c r="CQ31" s="606"/>
      <c r="CR31" s="606"/>
      <c r="CS31" s="606"/>
      <c r="CT31" s="606"/>
      <c r="CU31" s="606"/>
      <c r="CV31" s="606"/>
      <c r="CW31" s="606"/>
      <c r="CX31" s="606"/>
      <c r="CY31" s="606"/>
      <c r="CZ31" s="607"/>
    </row>
    <row r="32" spans="1:104" s="214" customFormat="1" ht="15" hidden="1" customHeight="1" x14ac:dyDescent="0.25">
      <c r="A32" s="633" t="s">
        <v>241</v>
      </c>
      <c r="B32" s="634"/>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O32" s="634"/>
      <c r="BP32" s="634"/>
      <c r="BQ32" s="634"/>
      <c r="BR32" s="634"/>
      <c r="BS32" s="634"/>
      <c r="BT32" s="634"/>
      <c r="BU32" s="634"/>
      <c r="BV32" s="634"/>
      <c r="BW32" s="634"/>
      <c r="BX32" s="634"/>
      <c r="BY32" s="634"/>
      <c r="BZ32" s="634"/>
      <c r="CA32" s="634"/>
      <c r="CB32" s="634"/>
      <c r="CC32" s="634"/>
      <c r="CD32" s="634"/>
      <c r="CE32" s="634"/>
      <c r="CF32" s="634"/>
      <c r="CG32" s="634"/>
      <c r="CH32" s="634"/>
      <c r="CI32" s="634"/>
      <c r="CJ32" s="634"/>
      <c r="CK32" s="634"/>
      <c r="CL32" s="634"/>
      <c r="CM32" s="634"/>
      <c r="CN32" s="634"/>
      <c r="CO32" s="634"/>
      <c r="CP32" s="634"/>
      <c r="CQ32" s="634"/>
      <c r="CR32" s="634"/>
      <c r="CS32" s="634"/>
      <c r="CT32" s="634"/>
      <c r="CU32" s="634"/>
      <c r="CV32" s="634"/>
      <c r="CW32" s="634"/>
      <c r="CX32" s="634"/>
      <c r="CY32" s="634"/>
      <c r="CZ32" s="635"/>
    </row>
    <row r="33" spans="1:104" s="214" customFormat="1" ht="15" hidden="1" customHeight="1" x14ac:dyDescent="0.25">
      <c r="A33" s="614"/>
      <c r="B33" s="615"/>
      <c r="C33" s="615"/>
      <c r="D33" s="615"/>
      <c r="E33" s="615"/>
      <c r="F33" s="616"/>
      <c r="G33" s="565"/>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6"/>
      <c r="AL33" s="566"/>
      <c r="AM33" s="566"/>
      <c r="AN33" s="566"/>
      <c r="AO33" s="566"/>
      <c r="AP33" s="566"/>
      <c r="AQ33" s="566"/>
      <c r="AR33" s="566"/>
      <c r="AS33" s="566"/>
      <c r="AT33" s="566"/>
      <c r="AU33" s="566"/>
      <c r="AV33" s="566"/>
      <c r="AW33" s="566"/>
      <c r="AX33" s="567"/>
      <c r="AY33" s="605"/>
      <c r="AZ33" s="606"/>
      <c r="BA33" s="606"/>
      <c r="BB33" s="606"/>
      <c r="BC33" s="606"/>
      <c r="BD33" s="606"/>
      <c r="BE33" s="606"/>
      <c r="BF33" s="606"/>
      <c r="BG33" s="606"/>
      <c r="BH33" s="606"/>
      <c r="BI33" s="606"/>
      <c r="BJ33" s="606"/>
      <c r="BK33" s="606"/>
      <c r="BL33" s="606"/>
      <c r="BM33" s="606"/>
      <c r="BN33" s="606"/>
      <c r="BO33" s="606"/>
      <c r="BP33" s="607"/>
      <c r="BQ33" s="605"/>
      <c r="BR33" s="606"/>
      <c r="BS33" s="606"/>
      <c r="BT33" s="606"/>
      <c r="BU33" s="606"/>
      <c r="BV33" s="606"/>
      <c r="BW33" s="606"/>
      <c r="BX33" s="606"/>
      <c r="BY33" s="606"/>
      <c r="BZ33" s="606"/>
      <c r="CA33" s="606"/>
      <c r="CB33" s="606"/>
      <c r="CC33" s="606"/>
      <c r="CD33" s="606"/>
      <c r="CE33" s="606"/>
      <c r="CF33" s="606"/>
      <c r="CG33" s="606"/>
      <c r="CH33" s="607"/>
      <c r="CI33" s="605"/>
      <c r="CJ33" s="606"/>
      <c r="CK33" s="606"/>
      <c r="CL33" s="606"/>
      <c r="CM33" s="606"/>
      <c r="CN33" s="606"/>
      <c r="CO33" s="606"/>
      <c r="CP33" s="606"/>
      <c r="CQ33" s="606"/>
      <c r="CR33" s="606"/>
      <c r="CS33" s="606"/>
      <c r="CT33" s="606"/>
      <c r="CU33" s="606"/>
      <c r="CV33" s="606"/>
      <c r="CW33" s="606"/>
      <c r="CX33" s="606"/>
      <c r="CY33" s="606"/>
      <c r="CZ33" s="607"/>
    </row>
    <row r="34" spans="1:104" s="214" customFormat="1" ht="29.25" hidden="1" customHeight="1" x14ac:dyDescent="0.25">
      <c r="A34" s="630" t="s">
        <v>262</v>
      </c>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1"/>
      <c r="AL34" s="631"/>
      <c r="AM34" s="631"/>
      <c r="AN34" s="631"/>
      <c r="AO34" s="631"/>
      <c r="AP34" s="631"/>
      <c r="AQ34" s="631"/>
      <c r="AR34" s="631"/>
      <c r="AS34" s="631"/>
      <c r="AT34" s="631"/>
      <c r="AU34" s="631"/>
      <c r="AV34" s="631"/>
      <c r="AW34" s="631"/>
      <c r="AX34" s="632"/>
      <c r="AY34" s="605" t="s">
        <v>4</v>
      </c>
      <c r="AZ34" s="606"/>
      <c r="BA34" s="606"/>
      <c r="BB34" s="606"/>
      <c r="BC34" s="606"/>
      <c r="BD34" s="606"/>
      <c r="BE34" s="606"/>
      <c r="BF34" s="606"/>
      <c r="BG34" s="606"/>
      <c r="BH34" s="606"/>
      <c r="BI34" s="606"/>
      <c r="BJ34" s="606"/>
      <c r="BK34" s="606"/>
      <c r="BL34" s="606"/>
      <c r="BM34" s="606"/>
      <c r="BN34" s="606"/>
      <c r="BO34" s="606"/>
      <c r="BP34" s="607"/>
      <c r="BQ34" s="605" t="s">
        <v>4</v>
      </c>
      <c r="BR34" s="606"/>
      <c r="BS34" s="606"/>
      <c r="BT34" s="606"/>
      <c r="BU34" s="606"/>
      <c r="BV34" s="606"/>
      <c r="BW34" s="606"/>
      <c r="BX34" s="606"/>
      <c r="BY34" s="606"/>
      <c r="BZ34" s="606"/>
      <c r="CA34" s="606"/>
      <c r="CB34" s="606"/>
      <c r="CC34" s="606"/>
      <c r="CD34" s="606"/>
      <c r="CE34" s="606"/>
      <c r="CF34" s="606"/>
      <c r="CG34" s="606"/>
      <c r="CH34" s="607"/>
      <c r="CI34" s="605"/>
      <c r="CJ34" s="606"/>
      <c r="CK34" s="606"/>
      <c r="CL34" s="606"/>
      <c r="CM34" s="606"/>
      <c r="CN34" s="606"/>
      <c r="CO34" s="606"/>
      <c r="CP34" s="606"/>
      <c r="CQ34" s="606"/>
      <c r="CR34" s="606"/>
      <c r="CS34" s="606"/>
      <c r="CT34" s="606"/>
      <c r="CU34" s="606"/>
      <c r="CV34" s="606"/>
      <c r="CW34" s="606"/>
      <c r="CX34" s="606"/>
      <c r="CY34" s="606"/>
      <c r="CZ34" s="607"/>
    </row>
    <row r="35" spans="1:104" s="214" customFormat="1" ht="15" hidden="1" customHeight="1" x14ac:dyDescent="0.25">
      <c r="A35" s="614"/>
      <c r="B35" s="615"/>
      <c r="C35" s="615"/>
      <c r="D35" s="615"/>
      <c r="E35" s="615"/>
      <c r="F35" s="616"/>
      <c r="G35" s="614" t="s">
        <v>55</v>
      </c>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6"/>
      <c r="AY35" s="605" t="s">
        <v>4</v>
      </c>
      <c r="AZ35" s="606"/>
      <c r="BA35" s="606"/>
      <c r="BB35" s="606"/>
      <c r="BC35" s="606"/>
      <c r="BD35" s="606"/>
      <c r="BE35" s="606"/>
      <c r="BF35" s="606"/>
      <c r="BG35" s="606"/>
      <c r="BH35" s="606"/>
      <c r="BI35" s="606"/>
      <c r="BJ35" s="606"/>
      <c r="BK35" s="606"/>
      <c r="BL35" s="606"/>
      <c r="BM35" s="606"/>
      <c r="BN35" s="606"/>
      <c r="BO35" s="606"/>
      <c r="BP35" s="607"/>
      <c r="BQ35" s="605" t="s">
        <v>4</v>
      </c>
      <c r="BR35" s="606"/>
      <c r="BS35" s="606"/>
      <c r="BT35" s="606"/>
      <c r="BU35" s="606"/>
      <c r="BV35" s="606"/>
      <c r="BW35" s="606"/>
      <c r="BX35" s="606"/>
      <c r="BY35" s="606"/>
      <c r="BZ35" s="606"/>
      <c r="CA35" s="606"/>
      <c r="CB35" s="606"/>
      <c r="CC35" s="606"/>
      <c r="CD35" s="606"/>
      <c r="CE35" s="606"/>
      <c r="CF35" s="606"/>
      <c r="CG35" s="606"/>
      <c r="CH35" s="607"/>
      <c r="CI35" s="605"/>
      <c r="CJ35" s="606"/>
      <c r="CK35" s="606"/>
      <c r="CL35" s="606"/>
      <c r="CM35" s="606"/>
      <c r="CN35" s="606"/>
      <c r="CO35" s="606"/>
      <c r="CP35" s="606"/>
      <c r="CQ35" s="606"/>
      <c r="CR35" s="606"/>
      <c r="CS35" s="606"/>
      <c r="CT35" s="606"/>
      <c r="CU35" s="606"/>
      <c r="CV35" s="606"/>
      <c r="CW35" s="606"/>
      <c r="CX35" s="606"/>
      <c r="CY35" s="606"/>
      <c r="CZ35" s="607"/>
    </row>
    <row r="36" spans="1:104" ht="12" hidden="1" customHeight="1" x14ac:dyDescent="0.25"/>
    <row r="37" spans="1:104" s="339" customFormat="1" ht="47.25" customHeight="1" x14ac:dyDescent="0.2">
      <c r="A37" s="643" t="s">
        <v>551</v>
      </c>
      <c r="B37" s="643"/>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3"/>
      <c r="AM37" s="643"/>
      <c r="AN37" s="643"/>
      <c r="AO37" s="643"/>
      <c r="AP37" s="643"/>
      <c r="AQ37" s="643"/>
      <c r="AR37" s="643"/>
      <c r="AS37" s="643"/>
      <c r="AT37" s="643"/>
      <c r="AU37" s="643"/>
      <c r="AV37" s="643"/>
      <c r="AW37" s="643"/>
      <c r="AX37" s="643"/>
      <c r="AY37" s="643"/>
      <c r="AZ37" s="643"/>
      <c r="BA37" s="643"/>
      <c r="BB37" s="643"/>
      <c r="BC37" s="643"/>
      <c r="BD37" s="643"/>
      <c r="BE37" s="643"/>
      <c r="BF37" s="643"/>
      <c r="BG37" s="643"/>
      <c r="BH37" s="643"/>
      <c r="BI37" s="643"/>
      <c r="BJ37" s="643"/>
      <c r="BK37" s="643"/>
      <c r="BL37" s="643"/>
      <c r="BM37" s="643"/>
      <c r="BN37" s="643"/>
      <c r="BO37" s="643"/>
      <c r="BP37" s="643"/>
      <c r="BQ37" s="643"/>
      <c r="BR37" s="643"/>
      <c r="BS37" s="643"/>
      <c r="BT37" s="643"/>
      <c r="BU37" s="643"/>
      <c r="BV37" s="643"/>
      <c r="BW37" s="643"/>
      <c r="BX37" s="643"/>
      <c r="BY37" s="643"/>
      <c r="BZ37" s="643"/>
      <c r="CA37" s="643"/>
      <c r="CB37" s="643"/>
      <c r="CC37" s="643"/>
      <c r="CD37" s="643"/>
      <c r="CE37" s="643"/>
      <c r="CF37" s="643"/>
      <c r="CG37" s="643"/>
      <c r="CH37" s="643"/>
      <c r="CI37" s="643"/>
      <c r="CJ37" s="643"/>
      <c r="CK37" s="643"/>
      <c r="CL37" s="643"/>
      <c r="CM37" s="643"/>
      <c r="CN37" s="643"/>
      <c r="CO37" s="643"/>
      <c r="CP37" s="643"/>
      <c r="CQ37" s="643"/>
      <c r="CR37" s="643"/>
      <c r="CS37" s="643"/>
      <c r="CT37" s="643"/>
      <c r="CU37" s="643"/>
      <c r="CV37" s="643"/>
      <c r="CW37" s="643"/>
      <c r="CX37" s="643"/>
      <c r="CY37" s="643"/>
      <c r="CZ37" s="643"/>
    </row>
    <row r="38" spans="1:104" s="339" customFormat="1" ht="14.25" x14ac:dyDescent="0.2">
      <c r="A38" s="339" t="s">
        <v>46</v>
      </c>
      <c r="W38" s="604" t="s">
        <v>442</v>
      </c>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604"/>
      <c r="BW38" s="604"/>
      <c r="BX38" s="604"/>
      <c r="BY38" s="604"/>
      <c r="BZ38" s="604"/>
      <c r="CA38" s="604"/>
      <c r="CB38" s="604"/>
      <c r="CC38" s="604"/>
      <c r="CD38" s="604"/>
      <c r="CE38" s="604"/>
      <c r="CF38" s="604"/>
      <c r="CG38" s="604"/>
      <c r="CH38" s="604"/>
      <c r="CI38" s="604"/>
      <c r="CJ38" s="604"/>
      <c r="CK38" s="604"/>
      <c r="CL38" s="604"/>
      <c r="CM38" s="604"/>
      <c r="CN38" s="604"/>
      <c r="CO38" s="604"/>
      <c r="CP38" s="604"/>
      <c r="CQ38" s="604"/>
      <c r="CR38" s="604"/>
      <c r="CS38" s="604"/>
      <c r="CT38" s="604"/>
      <c r="CU38" s="604"/>
      <c r="CV38" s="604"/>
      <c r="CW38" s="604"/>
      <c r="CX38" s="604"/>
      <c r="CY38" s="604"/>
      <c r="CZ38" s="604"/>
    </row>
    <row r="39" spans="1:104" s="339" customFormat="1" ht="8.25" customHeight="1" x14ac:dyDescent="0.2">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row>
    <row r="40" spans="1:104" s="339" customFormat="1" ht="14.25" x14ac:dyDescent="0.2">
      <c r="A40" s="644" t="s">
        <v>47</v>
      </c>
      <c r="B40" s="644"/>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c r="AO40" s="593" t="s">
        <v>425</v>
      </c>
      <c r="AP40" s="593"/>
      <c r="AQ40" s="593"/>
      <c r="AR40" s="593"/>
      <c r="AS40" s="593"/>
      <c r="AT40" s="593"/>
      <c r="AU40" s="593"/>
      <c r="AV40" s="593"/>
      <c r="AW40" s="593"/>
      <c r="AX40" s="593"/>
      <c r="AY40" s="593"/>
      <c r="AZ40" s="593"/>
      <c r="BA40" s="593"/>
      <c r="BB40" s="593"/>
      <c r="BC40" s="593"/>
      <c r="BD40" s="593"/>
      <c r="BE40" s="593"/>
      <c r="BF40" s="593"/>
      <c r="BG40" s="593"/>
      <c r="BH40" s="593"/>
      <c r="BI40" s="593"/>
      <c r="BJ40" s="593"/>
      <c r="BK40" s="593"/>
      <c r="BL40" s="593"/>
      <c r="BM40" s="593"/>
      <c r="BN40" s="593"/>
      <c r="BO40" s="593"/>
      <c r="BP40" s="593"/>
      <c r="BQ40" s="593"/>
      <c r="BR40" s="593"/>
      <c r="BS40" s="593"/>
      <c r="BT40" s="593"/>
      <c r="BU40" s="593"/>
      <c r="BV40" s="593"/>
      <c r="BW40" s="593"/>
      <c r="BX40" s="593"/>
      <c r="BY40" s="593"/>
      <c r="BZ40" s="593"/>
      <c r="CA40" s="593"/>
      <c r="CB40" s="593"/>
      <c r="CC40" s="593"/>
      <c r="CD40" s="593"/>
      <c r="CE40" s="593"/>
      <c r="CF40" s="593"/>
      <c r="CG40" s="593"/>
      <c r="CH40" s="593"/>
      <c r="CI40" s="593"/>
      <c r="CJ40" s="593"/>
      <c r="CK40" s="593"/>
      <c r="CL40" s="593"/>
      <c r="CM40" s="593"/>
      <c r="CN40" s="593"/>
      <c r="CO40" s="593"/>
      <c r="CP40" s="593"/>
      <c r="CQ40" s="593"/>
      <c r="CR40" s="593"/>
      <c r="CS40" s="593"/>
      <c r="CT40" s="593"/>
      <c r="CU40" s="593"/>
      <c r="CV40" s="593"/>
      <c r="CW40" s="593"/>
      <c r="CX40" s="593"/>
      <c r="CY40" s="593"/>
      <c r="CZ40" s="593"/>
    </row>
    <row r="41" spans="1:104" ht="55.5" customHeight="1" x14ac:dyDescent="0.25">
      <c r="A41" s="589" t="s">
        <v>48</v>
      </c>
      <c r="B41" s="589"/>
      <c r="C41" s="589"/>
      <c r="D41" s="589"/>
      <c r="E41" s="589"/>
      <c r="F41" s="589"/>
      <c r="G41" s="589" t="s">
        <v>63</v>
      </c>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89"/>
      <c r="AL41" s="589"/>
      <c r="AM41" s="589"/>
      <c r="AN41" s="589"/>
      <c r="AO41" s="589"/>
      <c r="AP41" s="589"/>
      <c r="AQ41" s="589"/>
      <c r="AR41" s="589"/>
      <c r="AS41" s="589"/>
      <c r="AT41" s="589"/>
      <c r="AU41" s="589"/>
      <c r="AV41" s="589"/>
      <c r="AW41" s="589"/>
      <c r="AX41" s="589"/>
      <c r="AY41" s="589"/>
      <c r="AZ41" s="589"/>
      <c r="BA41" s="589"/>
      <c r="BB41" s="589"/>
      <c r="BC41" s="589"/>
      <c r="BD41" s="589"/>
      <c r="BE41" s="589"/>
      <c r="BF41" s="589"/>
      <c r="BG41" s="589"/>
      <c r="BH41" s="589"/>
      <c r="BI41" s="589"/>
      <c r="BJ41" s="589"/>
      <c r="BK41" s="589"/>
      <c r="BL41" s="589"/>
      <c r="BM41" s="589"/>
      <c r="BN41" s="589"/>
      <c r="BO41" s="589"/>
      <c r="BP41" s="589"/>
      <c r="BQ41" s="589"/>
      <c r="BR41" s="589"/>
      <c r="BS41" s="589"/>
      <c r="BT41" s="589"/>
      <c r="BU41" s="589"/>
      <c r="BV41" s="583" t="s">
        <v>64</v>
      </c>
      <c r="BW41" s="584"/>
      <c r="BX41" s="584"/>
      <c r="BY41" s="584"/>
      <c r="BZ41" s="584"/>
      <c r="CA41" s="584"/>
      <c r="CB41" s="584"/>
      <c r="CC41" s="584"/>
      <c r="CD41" s="584"/>
      <c r="CE41" s="584"/>
      <c r="CF41" s="584"/>
      <c r="CG41" s="584"/>
      <c r="CH41" s="584"/>
      <c r="CI41" s="584"/>
      <c r="CJ41" s="584"/>
      <c r="CK41" s="585"/>
      <c r="CL41" s="583" t="s">
        <v>65</v>
      </c>
      <c r="CM41" s="584"/>
      <c r="CN41" s="584"/>
      <c r="CO41" s="584"/>
      <c r="CP41" s="584"/>
      <c r="CQ41" s="584"/>
      <c r="CR41" s="584"/>
      <c r="CS41" s="584"/>
      <c r="CT41" s="584"/>
      <c r="CU41" s="584"/>
      <c r="CV41" s="584"/>
      <c r="CW41" s="584"/>
      <c r="CX41" s="584"/>
      <c r="CY41" s="584"/>
      <c r="CZ41" s="584"/>
    </row>
    <row r="42" spans="1:104" s="215" customFormat="1" ht="12.75" x14ac:dyDescent="0.2">
      <c r="A42" s="582">
        <v>1</v>
      </c>
      <c r="B42" s="582"/>
      <c r="C42" s="582"/>
      <c r="D42" s="582"/>
      <c r="E42" s="582"/>
      <c r="F42" s="582"/>
      <c r="G42" s="582">
        <v>2</v>
      </c>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2"/>
      <c r="AY42" s="582"/>
      <c r="AZ42" s="582"/>
      <c r="BA42" s="582"/>
      <c r="BB42" s="582"/>
      <c r="BC42" s="582"/>
      <c r="BD42" s="582"/>
      <c r="BE42" s="582"/>
      <c r="BF42" s="582"/>
      <c r="BG42" s="582"/>
      <c r="BH42" s="582"/>
      <c r="BI42" s="582"/>
      <c r="BJ42" s="582"/>
      <c r="BK42" s="582"/>
      <c r="BL42" s="582"/>
      <c r="BM42" s="582"/>
      <c r="BN42" s="582"/>
      <c r="BO42" s="582"/>
      <c r="BP42" s="582"/>
      <c r="BQ42" s="582"/>
      <c r="BR42" s="582"/>
      <c r="BS42" s="582"/>
      <c r="BT42" s="582"/>
      <c r="BU42" s="582"/>
      <c r="BV42" s="582">
        <v>3</v>
      </c>
      <c r="BW42" s="582"/>
      <c r="BX42" s="582"/>
      <c r="BY42" s="582"/>
      <c r="BZ42" s="582"/>
      <c r="CA42" s="582"/>
      <c r="CB42" s="582"/>
      <c r="CC42" s="582"/>
      <c r="CD42" s="582"/>
      <c r="CE42" s="582"/>
      <c r="CF42" s="582"/>
      <c r="CG42" s="582"/>
      <c r="CH42" s="582"/>
      <c r="CI42" s="582"/>
      <c r="CJ42" s="582"/>
      <c r="CK42" s="582"/>
      <c r="CL42" s="582">
        <v>4</v>
      </c>
      <c r="CM42" s="582"/>
      <c r="CN42" s="582"/>
      <c r="CO42" s="582"/>
      <c r="CP42" s="582"/>
      <c r="CQ42" s="582"/>
      <c r="CR42" s="582"/>
      <c r="CS42" s="582"/>
      <c r="CT42" s="582"/>
      <c r="CU42" s="582"/>
      <c r="CV42" s="582"/>
      <c r="CW42" s="582"/>
      <c r="CX42" s="582"/>
      <c r="CY42" s="582"/>
      <c r="CZ42" s="582"/>
    </row>
    <row r="43" spans="1:104" s="357" customFormat="1" ht="15" customHeight="1" x14ac:dyDescent="0.25">
      <c r="A43" s="611" t="s">
        <v>438</v>
      </c>
      <c r="B43" s="612"/>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c r="BB43" s="612"/>
      <c r="BC43" s="612"/>
      <c r="BD43" s="612"/>
      <c r="BE43" s="612"/>
      <c r="BF43" s="612"/>
      <c r="BG43" s="612"/>
      <c r="BH43" s="612"/>
      <c r="BI43" s="612"/>
      <c r="BJ43" s="612"/>
      <c r="BK43" s="612"/>
      <c r="BL43" s="612"/>
      <c r="BM43" s="612"/>
      <c r="BN43" s="612"/>
      <c r="BO43" s="612"/>
      <c r="BP43" s="612"/>
      <c r="BQ43" s="612"/>
      <c r="BR43" s="612"/>
      <c r="BS43" s="612"/>
      <c r="BT43" s="612"/>
      <c r="BU43" s="612"/>
      <c r="BV43" s="612"/>
      <c r="BW43" s="612"/>
      <c r="BX43" s="612"/>
      <c r="BY43" s="612"/>
      <c r="BZ43" s="612"/>
      <c r="CA43" s="612"/>
      <c r="CB43" s="612"/>
      <c r="CC43" s="612"/>
      <c r="CD43" s="612"/>
      <c r="CE43" s="612"/>
      <c r="CF43" s="612"/>
      <c r="CG43" s="612"/>
      <c r="CH43" s="612"/>
      <c r="CI43" s="612"/>
      <c r="CJ43" s="612"/>
      <c r="CK43" s="612"/>
      <c r="CL43" s="612"/>
      <c r="CM43" s="612"/>
      <c r="CN43" s="612"/>
      <c r="CO43" s="612"/>
      <c r="CP43" s="612"/>
      <c r="CQ43" s="612"/>
      <c r="CR43" s="612"/>
      <c r="CS43" s="612"/>
      <c r="CT43" s="612"/>
      <c r="CU43" s="612"/>
      <c r="CV43" s="612"/>
      <c r="CW43" s="612"/>
      <c r="CX43" s="612"/>
      <c r="CY43" s="612"/>
      <c r="CZ43" s="613"/>
    </row>
    <row r="44" spans="1:104" ht="42" customHeight="1" x14ac:dyDescent="0.25">
      <c r="A44" s="640" t="s">
        <v>66</v>
      </c>
      <c r="B44" s="640"/>
      <c r="C44" s="640"/>
      <c r="D44" s="640"/>
      <c r="E44" s="640"/>
      <c r="F44" s="640"/>
      <c r="G44" s="337"/>
      <c r="H44" s="641" t="s">
        <v>342</v>
      </c>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41"/>
      <c r="AI44" s="641"/>
      <c r="AJ44" s="641"/>
      <c r="AK44" s="641"/>
      <c r="AL44" s="641"/>
      <c r="AM44" s="641"/>
      <c r="AN44" s="641"/>
      <c r="AO44" s="641"/>
      <c r="AP44" s="641"/>
      <c r="AQ44" s="641"/>
      <c r="AR44" s="641"/>
      <c r="AS44" s="641"/>
      <c r="AT44" s="641"/>
      <c r="AU44" s="641"/>
      <c r="AV44" s="641"/>
      <c r="AW44" s="641"/>
      <c r="AX44" s="641"/>
      <c r="AY44" s="641"/>
      <c r="AZ44" s="641"/>
      <c r="BA44" s="641"/>
      <c r="BB44" s="641"/>
      <c r="BC44" s="641"/>
      <c r="BD44" s="641"/>
      <c r="BE44" s="641"/>
      <c r="BF44" s="641"/>
      <c r="BG44" s="641"/>
      <c r="BH44" s="641"/>
      <c r="BI44" s="641"/>
      <c r="BJ44" s="641"/>
      <c r="BK44" s="641"/>
      <c r="BL44" s="641"/>
      <c r="BM44" s="641"/>
      <c r="BN44" s="641"/>
      <c r="BO44" s="641"/>
      <c r="BP44" s="641"/>
      <c r="BQ44" s="641"/>
      <c r="BR44" s="641"/>
      <c r="BS44" s="641"/>
      <c r="BT44" s="641"/>
      <c r="BU44" s="642"/>
      <c r="BV44" s="553">
        <v>73900156.5</v>
      </c>
      <c r="BW44" s="553"/>
      <c r="BX44" s="553"/>
      <c r="BY44" s="553"/>
      <c r="BZ44" s="553"/>
      <c r="CA44" s="553"/>
      <c r="CB44" s="553"/>
      <c r="CC44" s="553"/>
      <c r="CD44" s="553"/>
      <c r="CE44" s="553"/>
      <c r="CF44" s="553"/>
      <c r="CG44" s="553"/>
      <c r="CH44" s="553"/>
      <c r="CI44" s="553"/>
      <c r="CJ44" s="553"/>
      <c r="CK44" s="553"/>
      <c r="CL44" s="553">
        <v>22317847.260000002</v>
      </c>
      <c r="CM44" s="553"/>
      <c r="CN44" s="553"/>
      <c r="CO44" s="553"/>
      <c r="CP44" s="553"/>
      <c r="CQ44" s="553"/>
      <c r="CR44" s="553"/>
      <c r="CS44" s="553"/>
      <c r="CT44" s="553"/>
      <c r="CU44" s="553"/>
      <c r="CV44" s="553"/>
      <c r="CW44" s="553"/>
      <c r="CX44" s="553"/>
      <c r="CY44" s="553"/>
      <c r="CZ44" s="553"/>
    </row>
    <row r="45" spans="1:104" s="215" customFormat="1" ht="12.75" x14ac:dyDescent="0.2">
      <c r="A45" s="648" t="s">
        <v>67</v>
      </c>
      <c r="B45" s="649"/>
      <c r="C45" s="649"/>
      <c r="D45" s="649"/>
      <c r="E45" s="649"/>
      <c r="F45" s="650"/>
      <c r="G45" s="237"/>
      <c r="H45" s="654" t="s">
        <v>3</v>
      </c>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654"/>
      <c r="AM45" s="654"/>
      <c r="AN45" s="654"/>
      <c r="AO45" s="654"/>
      <c r="AP45" s="654"/>
      <c r="AQ45" s="654"/>
      <c r="AR45" s="654"/>
      <c r="AS45" s="654"/>
      <c r="AT45" s="654"/>
      <c r="AU45" s="654"/>
      <c r="AV45" s="654"/>
      <c r="AW45" s="654"/>
      <c r="AX45" s="654"/>
      <c r="AY45" s="654"/>
      <c r="AZ45" s="654"/>
      <c r="BA45" s="654"/>
      <c r="BB45" s="654"/>
      <c r="BC45" s="654"/>
      <c r="BD45" s="654"/>
      <c r="BE45" s="654"/>
      <c r="BF45" s="654"/>
      <c r="BG45" s="654"/>
      <c r="BH45" s="654"/>
      <c r="BI45" s="654"/>
      <c r="BJ45" s="654"/>
      <c r="BK45" s="654"/>
      <c r="BL45" s="654"/>
      <c r="BM45" s="654"/>
      <c r="BN45" s="654"/>
      <c r="BO45" s="654"/>
      <c r="BP45" s="654"/>
      <c r="BQ45" s="654"/>
      <c r="BR45" s="654"/>
      <c r="BS45" s="654"/>
      <c r="BT45" s="654"/>
      <c r="BU45" s="655"/>
      <c r="BV45" s="656">
        <f>BV44</f>
        <v>73900156.5</v>
      </c>
      <c r="BW45" s="657"/>
      <c r="BX45" s="657"/>
      <c r="BY45" s="657"/>
      <c r="BZ45" s="657"/>
      <c r="CA45" s="657"/>
      <c r="CB45" s="657"/>
      <c r="CC45" s="657"/>
      <c r="CD45" s="657"/>
      <c r="CE45" s="657"/>
      <c r="CF45" s="657"/>
      <c r="CG45" s="657"/>
      <c r="CH45" s="657"/>
      <c r="CI45" s="657"/>
      <c r="CJ45" s="657"/>
      <c r="CK45" s="658"/>
      <c r="CL45" s="656">
        <v>22317847.260000002</v>
      </c>
      <c r="CM45" s="657"/>
      <c r="CN45" s="657"/>
      <c r="CO45" s="657"/>
      <c r="CP45" s="657"/>
      <c r="CQ45" s="657"/>
      <c r="CR45" s="657"/>
      <c r="CS45" s="657"/>
      <c r="CT45" s="657"/>
      <c r="CU45" s="657"/>
      <c r="CV45" s="657"/>
      <c r="CW45" s="657"/>
      <c r="CX45" s="657"/>
      <c r="CY45" s="657"/>
      <c r="CZ45" s="658"/>
    </row>
    <row r="46" spans="1:104" s="215" customFormat="1" ht="10.5" customHeight="1" x14ac:dyDescent="0.2">
      <c r="A46" s="651"/>
      <c r="B46" s="652"/>
      <c r="C46" s="652"/>
      <c r="D46" s="652"/>
      <c r="E46" s="652"/>
      <c r="F46" s="653"/>
      <c r="G46" s="238"/>
      <c r="H46" s="662" t="s">
        <v>754</v>
      </c>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2"/>
      <c r="AQ46" s="662"/>
      <c r="AR46" s="662"/>
      <c r="AS46" s="662"/>
      <c r="AT46" s="662"/>
      <c r="AU46" s="662"/>
      <c r="AV46" s="662"/>
      <c r="AW46" s="662"/>
      <c r="AX46" s="662"/>
      <c r="AY46" s="662"/>
      <c r="AZ46" s="662"/>
      <c r="BA46" s="662"/>
      <c r="BB46" s="662"/>
      <c r="BC46" s="662"/>
      <c r="BD46" s="662"/>
      <c r="BE46" s="662"/>
      <c r="BF46" s="662"/>
      <c r="BG46" s="662"/>
      <c r="BH46" s="662"/>
      <c r="BI46" s="662"/>
      <c r="BJ46" s="662"/>
      <c r="BK46" s="662"/>
      <c r="BL46" s="662"/>
      <c r="BM46" s="662"/>
      <c r="BN46" s="662"/>
      <c r="BO46" s="662"/>
      <c r="BP46" s="662"/>
      <c r="BQ46" s="662"/>
      <c r="BR46" s="662"/>
      <c r="BS46" s="662"/>
      <c r="BT46" s="662"/>
      <c r="BU46" s="663"/>
      <c r="BV46" s="659"/>
      <c r="BW46" s="660"/>
      <c r="BX46" s="660"/>
      <c r="BY46" s="660"/>
      <c r="BZ46" s="660"/>
      <c r="CA46" s="660"/>
      <c r="CB46" s="660"/>
      <c r="CC46" s="660"/>
      <c r="CD46" s="660"/>
      <c r="CE46" s="660"/>
      <c r="CF46" s="660"/>
      <c r="CG46" s="660"/>
      <c r="CH46" s="660"/>
      <c r="CI46" s="660"/>
      <c r="CJ46" s="660"/>
      <c r="CK46" s="661"/>
      <c r="CL46" s="659"/>
      <c r="CM46" s="660"/>
      <c r="CN46" s="660"/>
      <c r="CO46" s="660"/>
      <c r="CP46" s="660"/>
      <c r="CQ46" s="660"/>
      <c r="CR46" s="660"/>
      <c r="CS46" s="660"/>
      <c r="CT46" s="660"/>
      <c r="CU46" s="660"/>
      <c r="CV46" s="660"/>
      <c r="CW46" s="660"/>
      <c r="CX46" s="660"/>
      <c r="CY46" s="660"/>
      <c r="CZ46" s="661"/>
    </row>
    <row r="47" spans="1:104" s="215" customFormat="1" ht="13.5" customHeight="1" x14ac:dyDescent="0.2">
      <c r="A47" s="640" t="s">
        <v>68</v>
      </c>
      <c r="B47" s="640"/>
      <c r="C47" s="640"/>
      <c r="D47" s="640"/>
      <c r="E47" s="640"/>
      <c r="F47" s="640"/>
      <c r="G47" s="337"/>
      <c r="H47" s="646" t="s">
        <v>344</v>
      </c>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c r="BF47" s="646"/>
      <c r="BG47" s="646"/>
      <c r="BH47" s="646"/>
      <c r="BI47" s="646"/>
      <c r="BJ47" s="646"/>
      <c r="BK47" s="646"/>
      <c r="BL47" s="646"/>
      <c r="BM47" s="646"/>
      <c r="BN47" s="646"/>
      <c r="BO47" s="646"/>
      <c r="BP47" s="646"/>
      <c r="BQ47" s="646"/>
      <c r="BR47" s="646"/>
      <c r="BS47" s="646"/>
      <c r="BT47" s="646"/>
      <c r="BU47" s="647"/>
      <c r="BV47" s="552"/>
      <c r="BW47" s="552"/>
      <c r="BX47" s="552"/>
      <c r="BY47" s="552"/>
      <c r="BZ47" s="552"/>
      <c r="CA47" s="552"/>
      <c r="CB47" s="552"/>
      <c r="CC47" s="552"/>
      <c r="CD47" s="552"/>
      <c r="CE47" s="552"/>
      <c r="CF47" s="552"/>
      <c r="CG47" s="552"/>
      <c r="CH47" s="552"/>
      <c r="CI47" s="552"/>
      <c r="CJ47" s="552"/>
      <c r="CK47" s="552"/>
      <c r="CL47" s="552"/>
      <c r="CM47" s="552"/>
      <c r="CN47" s="552"/>
      <c r="CO47" s="552"/>
      <c r="CP47" s="552"/>
      <c r="CQ47" s="552"/>
      <c r="CR47" s="552"/>
      <c r="CS47" s="552"/>
      <c r="CT47" s="552"/>
      <c r="CU47" s="552"/>
      <c r="CV47" s="552"/>
      <c r="CW47" s="552"/>
      <c r="CX47" s="552"/>
      <c r="CY47" s="552"/>
      <c r="CZ47" s="552"/>
    </row>
    <row r="48" spans="1:104" s="215" customFormat="1" ht="18.75" customHeight="1" x14ac:dyDescent="0.2">
      <c r="A48" s="640" t="s">
        <v>69</v>
      </c>
      <c r="B48" s="640"/>
      <c r="C48" s="640"/>
      <c r="D48" s="640"/>
      <c r="E48" s="640"/>
      <c r="F48" s="640"/>
      <c r="G48" s="337"/>
      <c r="H48" s="646" t="s">
        <v>341</v>
      </c>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6"/>
      <c r="AM48" s="646"/>
      <c r="AN48" s="646"/>
      <c r="AO48" s="646"/>
      <c r="AP48" s="646"/>
      <c r="AQ48" s="646"/>
      <c r="AR48" s="646"/>
      <c r="AS48" s="646"/>
      <c r="AT48" s="646"/>
      <c r="AU48" s="646"/>
      <c r="AV48" s="646"/>
      <c r="AW48" s="646"/>
      <c r="AX48" s="646"/>
      <c r="AY48" s="646"/>
      <c r="AZ48" s="646"/>
      <c r="BA48" s="646"/>
      <c r="BB48" s="646"/>
      <c r="BC48" s="646"/>
      <c r="BD48" s="646"/>
      <c r="BE48" s="646"/>
      <c r="BF48" s="646"/>
      <c r="BG48" s="646"/>
      <c r="BH48" s="646"/>
      <c r="BI48" s="646"/>
      <c r="BJ48" s="646"/>
      <c r="BK48" s="646"/>
      <c r="BL48" s="646"/>
      <c r="BM48" s="646"/>
      <c r="BN48" s="646"/>
      <c r="BO48" s="646"/>
      <c r="BP48" s="646"/>
      <c r="BQ48" s="646"/>
      <c r="BR48" s="646"/>
      <c r="BS48" s="646"/>
      <c r="BT48" s="646"/>
      <c r="BU48" s="647"/>
      <c r="BV48" s="552"/>
      <c r="BW48" s="552"/>
      <c r="BX48" s="552"/>
      <c r="BY48" s="552"/>
      <c r="BZ48" s="552"/>
      <c r="CA48" s="552"/>
      <c r="CB48" s="552"/>
      <c r="CC48" s="552"/>
      <c r="CD48" s="552"/>
      <c r="CE48" s="552"/>
      <c r="CF48" s="552"/>
      <c r="CG48" s="552"/>
      <c r="CH48" s="552"/>
      <c r="CI48" s="552"/>
      <c r="CJ48" s="552"/>
      <c r="CK48" s="552"/>
      <c r="CL48" s="552"/>
      <c r="CM48" s="552"/>
      <c r="CN48" s="552"/>
      <c r="CO48" s="552"/>
      <c r="CP48" s="552"/>
      <c r="CQ48" s="552"/>
      <c r="CR48" s="552"/>
      <c r="CS48" s="552"/>
      <c r="CT48" s="552"/>
      <c r="CU48" s="552"/>
      <c r="CV48" s="552"/>
      <c r="CW48" s="552"/>
      <c r="CX48" s="552"/>
      <c r="CY48" s="552"/>
      <c r="CZ48" s="552"/>
    </row>
    <row r="49" spans="1:104" s="215" customFormat="1" ht="38.25" customHeight="1" x14ac:dyDescent="0.2">
      <c r="A49" s="640" t="s">
        <v>70</v>
      </c>
      <c r="B49" s="640"/>
      <c r="C49" s="640"/>
      <c r="D49" s="640"/>
      <c r="E49" s="640"/>
      <c r="F49" s="640"/>
      <c r="G49" s="337"/>
      <c r="H49" s="641" t="s">
        <v>345</v>
      </c>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2"/>
      <c r="BV49" s="552"/>
      <c r="BW49" s="552"/>
      <c r="BX49" s="552"/>
      <c r="BY49" s="552"/>
      <c r="BZ49" s="552"/>
      <c r="CA49" s="552"/>
      <c r="CB49" s="552"/>
      <c r="CC49" s="552"/>
      <c r="CD49" s="552"/>
      <c r="CE49" s="552"/>
      <c r="CF49" s="552"/>
      <c r="CG49" s="552"/>
      <c r="CH49" s="552"/>
      <c r="CI49" s="552"/>
      <c r="CJ49" s="552"/>
      <c r="CK49" s="552"/>
      <c r="CL49" s="553"/>
      <c r="CM49" s="552"/>
      <c r="CN49" s="552"/>
      <c r="CO49" s="552"/>
      <c r="CP49" s="552"/>
      <c r="CQ49" s="552"/>
      <c r="CR49" s="552"/>
      <c r="CS49" s="552"/>
      <c r="CT49" s="552"/>
      <c r="CU49" s="552"/>
      <c r="CV49" s="552"/>
      <c r="CW49" s="552"/>
      <c r="CX49" s="552"/>
      <c r="CY49" s="552"/>
      <c r="CZ49" s="552"/>
    </row>
    <row r="50" spans="1:104" s="215" customFormat="1" ht="13.5" customHeight="1" x14ac:dyDescent="0.2">
      <c r="A50" s="640"/>
      <c r="B50" s="640"/>
      <c r="C50" s="640"/>
      <c r="D50" s="640"/>
      <c r="E50" s="640"/>
      <c r="F50" s="640"/>
      <c r="G50" s="549" t="s">
        <v>262</v>
      </c>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c r="AV50" s="550"/>
      <c r="AW50" s="550"/>
      <c r="AX50" s="550"/>
      <c r="AY50" s="550"/>
      <c r="AZ50" s="550"/>
      <c r="BA50" s="550"/>
      <c r="BB50" s="550"/>
      <c r="BC50" s="550"/>
      <c r="BD50" s="550"/>
      <c r="BE50" s="550"/>
      <c r="BF50" s="550"/>
      <c r="BG50" s="550"/>
      <c r="BH50" s="550"/>
      <c r="BI50" s="550"/>
      <c r="BJ50" s="550"/>
      <c r="BK50" s="550"/>
      <c r="BL50" s="550"/>
      <c r="BM50" s="550"/>
      <c r="BN50" s="550"/>
      <c r="BO50" s="550"/>
      <c r="BP50" s="550"/>
      <c r="BQ50" s="550"/>
      <c r="BR50" s="550"/>
      <c r="BS50" s="550"/>
      <c r="BT50" s="550"/>
      <c r="BU50" s="551"/>
      <c r="BV50" s="645" t="s">
        <v>4</v>
      </c>
      <c r="BW50" s="645"/>
      <c r="BX50" s="645"/>
      <c r="BY50" s="645"/>
      <c r="BZ50" s="645"/>
      <c r="CA50" s="645"/>
      <c r="CB50" s="645"/>
      <c r="CC50" s="645"/>
      <c r="CD50" s="645"/>
      <c r="CE50" s="645"/>
      <c r="CF50" s="645"/>
      <c r="CG50" s="645"/>
      <c r="CH50" s="645"/>
      <c r="CI50" s="645"/>
      <c r="CJ50" s="645"/>
      <c r="CK50" s="645"/>
      <c r="CL50" s="554">
        <f>CL44</f>
        <v>22317847.260000002</v>
      </c>
      <c r="CM50" s="645"/>
      <c r="CN50" s="645"/>
      <c r="CO50" s="645"/>
      <c r="CP50" s="645"/>
      <c r="CQ50" s="645"/>
      <c r="CR50" s="645"/>
      <c r="CS50" s="645"/>
      <c r="CT50" s="645"/>
      <c r="CU50" s="645"/>
      <c r="CV50" s="645"/>
      <c r="CW50" s="645"/>
      <c r="CX50" s="645"/>
      <c r="CY50" s="645"/>
      <c r="CZ50" s="645"/>
    </row>
    <row r="51" spans="1:104" s="339" customFormat="1" ht="14.25" x14ac:dyDescent="0.2">
      <c r="A51" s="644" t="s">
        <v>47</v>
      </c>
      <c r="B51" s="644"/>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4"/>
      <c r="AL51" s="644"/>
      <c r="AM51" s="644"/>
      <c r="AN51" s="644"/>
      <c r="AO51" s="593" t="s">
        <v>815</v>
      </c>
      <c r="AP51" s="593"/>
      <c r="AQ51" s="593"/>
      <c r="AR51" s="593"/>
      <c r="AS51" s="593"/>
      <c r="AT51" s="593"/>
      <c r="AU51" s="593"/>
      <c r="AV51" s="593"/>
      <c r="AW51" s="593"/>
      <c r="AX51" s="593"/>
      <c r="AY51" s="593"/>
      <c r="AZ51" s="593"/>
      <c r="BA51" s="593"/>
      <c r="BB51" s="593"/>
      <c r="BC51" s="593"/>
      <c r="BD51" s="593"/>
      <c r="BE51" s="593"/>
      <c r="BF51" s="593"/>
      <c r="BG51" s="593"/>
      <c r="BH51" s="593"/>
      <c r="BI51" s="593"/>
      <c r="BJ51" s="593"/>
      <c r="BK51" s="593"/>
      <c r="BL51" s="593"/>
      <c r="BM51" s="593"/>
      <c r="BN51" s="593"/>
      <c r="BO51" s="593"/>
      <c r="BP51" s="593"/>
      <c r="BQ51" s="593"/>
      <c r="BR51" s="593"/>
      <c r="BS51" s="593"/>
      <c r="BT51" s="593"/>
      <c r="BU51" s="593"/>
      <c r="BV51" s="593"/>
      <c r="BW51" s="593"/>
      <c r="BX51" s="593"/>
      <c r="BY51" s="593"/>
      <c r="BZ51" s="593"/>
      <c r="CA51" s="593"/>
      <c r="CB51" s="593"/>
      <c r="CC51" s="593"/>
      <c r="CD51" s="593"/>
      <c r="CE51" s="593"/>
      <c r="CF51" s="593"/>
      <c r="CG51" s="593"/>
      <c r="CH51" s="593"/>
      <c r="CI51" s="593"/>
      <c r="CJ51" s="593"/>
      <c r="CK51" s="593"/>
      <c r="CL51" s="593"/>
      <c r="CM51" s="593"/>
      <c r="CN51" s="593"/>
      <c r="CO51" s="593"/>
      <c r="CP51" s="593"/>
      <c r="CQ51" s="593"/>
      <c r="CR51" s="593"/>
      <c r="CS51" s="593"/>
      <c r="CT51" s="593"/>
      <c r="CU51" s="593"/>
      <c r="CV51" s="593"/>
      <c r="CW51" s="593"/>
      <c r="CX51" s="593"/>
      <c r="CY51" s="593"/>
      <c r="CZ51" s="593"/>
    </row>
    <row r="52" spans="1:104" ht="55.5" customHeight="1" x14ac:dyDescent="0.25">
      <c r="A52" s="589" t="s">
        <v>48</v>
      </c>
      <c r="B52" s="589"/>
      <c r="C52" s="589"/>
      <c r="D52" s="589"/>
      <c r="E52" s="589"/>
      <c r="F52" s="589"/>
      <c r="G52" s="589" t="s">
        <v>63</v>
      </c>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c r="AN52" s="589"/>
      <c r="AO52" s="589"/>
      <c r="AP52" s="58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589"/>
      <c r="BU52" s="589"/>
      <c r="BV52" s="583" t="s">
        <v>64</v>
      </c>
      <c r="BW52" s="584"/>
      <c r="BX52" s="584"/>
      <c r="BY52" s="584"/>
      <c r="BZ52" s="584"/>
      <c r="CA52" s="584"/>
      <c r="CB52" s="584"/>
      <c r="CC52" s="584"/>
      <c r="CD52" s="584"/>
      <c r="CE52" s="584"/>
      <c r="CF52" s="584"/>
      <c r="CG52" s="584"/>
      <c r="CH52" s="584"/>
      <c r="CI52" s="584"/>
      <c r="CJ52" s="584"/>
      <c r="CK52" s="585"/>
      <c r="CL52" s="583" t="s">
        <v>65</v>
      </c>
      <c r="CM52" s="584"/>
      <c r="CN52" s="584"/>
      <c r="CO52" s="584"/>
      <c r="CP52" s="584"/>
      <c r="CQ52" s="584"/>
      <c r="CR52" s="584"/>
      <c r="CS52" s="584"/>
      <c r="CT52" s="584"/>
      <c r="CU52" s="584"/>
      <c r="CV52" s="584"/>
      <c r="CW52" s="584"/>
      <c r="CX52" s="584"/>
      <c r="CY52" s="584"/>
      <c r="CZ52" s="584"/>
    </row>
    <row r="53" spans="1:104" s="215" customFormat="1" ht="12.75" x14ac:dyDescent="0.2">
      <c r="A53" s="582">
        <v>1</v>
      </c>
      <c r="B53" s="582"/>
      <c r="C53" s="582"/>
      <c r="D53" s="582"/>
      <c r="E53" s="582"/>
      <c r="F53" s="582"/>
      <c r="G53" s="582">
        <v>2</v>
      </c>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2"/>
      <c r="AL53" s="582"/>
      <c r="AM53" s="582"/>
      <c r="AN53" s="582"/>
      <c r="AO53" s="582"/>
      <c r="AP53" s="582"/>
      <c r="AQ53" s="582"/>
      <c r="AR53" s="582"/>
      <c r="AS53" s="582"/>
      <c r="AT53" s="582"/>
      <c r="AU53" s="582"/>
      <c r="AV53" s="582"/>
      <c r="AW53" s="582"/>
      <c r="AX53" s="582"/>
      <c r="AY53" s="582"/>
      <c r="AZ53" s="582"/>
      <c r="BA53" s="582"/>
      <c r="BB53" s="582"/>
      <c r="BC53" s="582"/>
      <c r="BD53" s="582"/>
      <c r="BE53" s="582"/>
      <c r="BF53" s="582"/>
      <c r="BG53" s="582"/>
      <c r="BH53" s="582"/>
      <c r="BI53" s="582"/>
      <c r="BJ53" s="582"/>
      <c r="BK53" s="582"/>
      <c r="BL53" s="582"/>
      <c r="BM53" s="582"/>
      <c r="BN53" s="582"/>
      <c r="BO53" s="582"/>
      <c r="BP53" s="582"/>
      <c r="BQ53" s="582"/>
      <c r="BR53" s="582"/>
      <c r="BS53" s="582"/>
      <c r="BT53" s="582"/>
      <c r="BU53" s="582"/>
      <c r="BV53" s="582">
        <v>3</v>
      </c>
      <c r="BW53" s="582"/>
      <c r="BX53" s="582"/>
      <c r="BY53" s="582"/>
      <c r="BZ53" s="582"/>
      <c r="CA53" s="582"/>
      <c r="CB53" s="582"/>
      <c r="CC53" s="582"/>
      <c r="CD53" s="582"/>
      <c r="CE53" s="582"/>
      <c r="CF53" s="582"/>
      <c r="CG53" s="582"/>
      <c r="CH53" s="582"/>
      <c r="CI53" s="582"/>
      <c r="CJ53" s="582"/>
      <c r="CK53" s="582"/>
      <c r="CL53" s="582">
        <v>4</v>
      </c>
      <c r="CM53" s="582"/>
      <c r="CN53" s="582"/>
      <c r="CO53" s="582"/>
      <c r="CP53" s="582"/>
      <c r="CQ53" s="582"/>
      <c r="CR53" s="582"/>
      <c r="CS53" s="582"/>
      <c r="CT53" s="582"/>
      <c r="CU53" s="582"/>
      <c r="CV53" s="582"/>
      <c r="CW53" s="582"/>
      <c r="CX53" s="582"/>
      <c r="CY53" s="582"/>
      <c r="CZ53" s="582"/>
    </row>
    <row r="54" spans="1:104" s="357" customFormat="1" ht="15" customHeight="1" x14ac:dyDescent="0.25">
      <c r="A54" s="611" t="s">
        <v>438</v>
      </c>
      <c r="B54" s="612"/>
      <c r="C54" s="61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12"/>
      <c r="BA54" s="612"/>
      <c r="BB54" s="612"/>
      <c r="BC54" s="612"/>
      <c r="BD54" s="612"/>
      <c r="BE54" s="612"/>
      <c r="BF54" s="612"/>
      <c r="BG54" s="612"/>
      <c r="BH54" s="612"/>
      <c r="BI54" s="612"/>
      <c r="BJ54" s="612"/>
      <c r="BK54" s="612"/>
      <c r="BL54" s="612"/>
      <c r="BM54" s="612"/>
      <c r="BN54" s="612"/>
      <c r="BO54" s="612"/>
      <c r="BP54" s="612"/>
      <c r="BQ54" s="612"/>
      <c r="BR54" s="612"/>
      <c r="BS54" s="612"/>
      <c r="BT54" s="612"/>
      <c r="BU54" s="612"/>
      <c r="BV54" s="612"/>
      <c r="BW54" s="612"/>
      <c r="BX54" s="612"/>
      <c r="BY54" s="612"/>
      <c r="BZ54" s="612"/>
      <c r="CA54" s="612"/>
      <c r="CB54" s="612"/>
      <c r="CC54" s="612"/>
      <c r="CD54" s="612"/>
      <c r="CE54" s="612"/>
      <c r="CF54" s="612"/>
      <c r="CG54" s="612"/>
      <c r="CH54" s="612"/>
      <c r="CI54" s="612"/>
      <c r="CJ54" s="612"/>
      <c r="CK54" s="612"/>
      <c r="CL54" s="612"/>
      <c r="CM54" s="612"/>
      <c r="CN54" s="612"/>
      <c r="CO54" s="612"/>
      <c r="CP54" s="612"/>
      <c r="CQ54" s="612"/>
      <c r="CR54" s="612"/>
      <c r="CS54" s="612"/>
      <c r="CT54" s="612"/>
      <c r="CU54" s="612"/>
      <c r="CV54" s="612"/>
      <c r="CW54" s="612"/>
      <c r="CX54" s="612"/>
      <c r="CY54" s="612"/>
      <c r="CZ54" s="613"/>
    </row>
    <row r="55" spans="1:104" ht="42" customHeight="1" x14ac:dyDescent="0.25">
      <c r="A55" s="640" t="s">
        <v>66</v>
      </c>
      <c r="B55" s="640"/>
      <c r="C55" s="640"/>
      <c r="D55" s="640"/>
      <c r="E55" s="640"/>
      <c r="F55" s="640"/>
      <c r="G55" s="337"/>
      <c r="H55" s="641" t="s">
        <v>342</v>
      </c>
      <c r="I55" s="641"/>
      <c r="J55" s="641"/>
      <c r="K55" s="641"/>
      <c r="L55" s="641"/>
      <c r="M55" s="641"/>
      <c r="N55" s="641"/>
      <c r="O55" s="641"/>
      <c r="P55" s="641"/>
      <c r="Q55" s="641"/>
      <c r="R55" s="641"/>
      <c r="S55" s="641"/>
      <c r="T55" s="641"/>
      <c r="U55" s="641"/>
      <c r="V55" s="641"/>
      <c r="W55" s="641"/>
      <c r="X55" s="641"/>
      <c r="Y55" s="641"/>
      <c r="Z55" s="641"/>
      <c r="AA55" s="641"/>
      <c r="AB55" s="641"/>
      <c r="AC55" s="641"/>
      <c r="AD55" s="641"/>
      <c r="AE55" s="641"/>
      <c r="AF55" s="641"/>
      <c r="AG55" s="641"/>
      <c r="AH55" s="641"/>
      <c r="AI55" s="641"/>
      <c r="AJ55" s="641"/>
      <c r="AK55" s="641"/>
      <c r="AL55" s="641"/>
      <c r="AM55" s="641"/>
      <c r="AN55" s="641"/>
      <c r="AO55" s="641"/>
      <c r="AP55" s="641"/>
      <c r="AQ55" s="641"/>
      <c r="AR55" s="641"/>
      <c r="AS55" s="641"/>
      <c r="AT55" s="641"/>
      <c r="AU55" s="641"/>
      <c r="AV55" s="641"/>
      <c r="AW55" s="641"/>
      <c r="AX55" s="641"/>
      <c r="AY55" s="641"/>
      <c r="AZ55" s="641"/>
      <c r="BA55" s="641"/>
      <c r="BB55" s="641"/>
      <c r="BC55" s="641"/>
      <c r="BD55" s="641"/>
      <c r="BE55" s="641"/>
      <c r="BF55" s="641"/>
      <c r="BG55" s="641"/>
      <c r="BH55" s="641"/>
      <c r="BI55" s="641"/>
      <c r="BJ55" s="641"/>
      <c r="BK55" s="641"/>
      <c r="BL55" s="641"/>
      <c r="BM55" s="641"/>
      <c r="BN55" s="641"/>
      <c r="BO55" s="641"/>
      <c r="BP55" s="641"/>
      <c r="BQ55" s="641"/>
      <c r="BR55" s="641"/>
      <c r="BS55" s="641"/>
      <c r="BT55" s="641"/>
      <c r="BU55" s="642"/>
      <c r="BV55" s="553">
        <v>2363517</v>
      </c>
      <c r="BW55" s="553"/>
      <c r="BX55" s="553"/>
      <c r="BY55" s="553"/>
      <c r="BZ55" s="553"/>
      <c r="CA55" s="553"/>
      <c r="CB55" s="553"/>
      <c r="CC55" s="553"/>
      <c r="CD55" s="553"/>
      <c r="CE55" s="553"/>
      <c r="CF55" s="553"/>
      <c r="CG55" s="553"/>
      <c r="CH55" s="553"/>
      <c r="CI55" s="553"/>
      <c r="CJ55" s="553"/>
      <c r="CK55" s="553"/>
      <c r="CL55" s="553">
        <v>713782.33</v>
      </c>
      <c r="CM55" s="553"/>
      <c r="CN55" s="553"/>
      <c r="CO55" s="553"/>
      <c r="CP55" s="553"/>
      <c r="CQ55" s="553"/>
      <c r="CR55" s="553"/>
      <c r="CS55" s="553"/>
      <c r="CT55" s="553"/>
      <c r="CU55" s="553"/>
      <c r="CV55" s="553"/>
      <c r="CW55" s="553"/>
      <c r="CX55" s="553"/>
      <c r="CY55" s="553"/>
      <c r="CZ55" s="553"/>
    </row>
    <row r="56" spans="1:104" s="215" customFormat="1" ht="12.75" x14ac:dyDescent="0.2">
      <c r="A56" s="648" t="s">
        <v>67</v>
      </c>
      <c r="B56" s="649"/>
      <c r="C56" s="649"/>
      <c r="D56" s="649"/>
      <c r="E56" s="649"/>
      <c r="F56" s="650"/>
      <c r="G56" s="237"/>
      <c r="H56" s="654" t="s">
        <v>3</v>
      </c>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654"/>
      <c r="AL56" s="654"/>
      <c r="AM56" s="654"/>
      <c r="AN56" s="654"/>
      <c r="AO56" s="654"/>
      <c r="AP56" s="654"/>
      <c r="AQ56" s="654"/>
      <c r="AR56" s="654"/>
      <c r="AS56" s="654"/>
      <c r="AT56" s="654"/>
      <c r="AU56" s="654"/>
      <c r="AV56" s="654"/>
      <c r="AW56" s="654"/>
      <c r="AX56" s="654"/>
      <c r="AY56" s="654"/>
      <c r="AZ56" s="654"/>
      <c r="BA56" s="654"/>
      <c r="BB56" s="654"/>
      <c r="BC56" s="654"/>
      <c r="BD56" s="654"/>
      <c r="BE56" s="654"/>
      <c r="BF56" s="654"/>
      <c r="BG56" s="654"/>
      <c r="BH56" s="654"/>
      <c r="BI56" s="654"/>
      <c r="BJ56" s="654"/>
      <c r="BK56" s="654"/>
      <c r="BL56" s="654"/>
      <c r="BM56" s="654"/>
      <c r="BN56" s="654"/>
      <c r="BO56" s="654"/>
      <c r="BP56" s="654"/>
      <c r="BQ56" s="654"/>
      <c r="BR56" s="654"/>
      <c r="BS56" s="654"/>
      <c r="BT56" s="654"/>
      <c r="BU56" s="655"/>
      <c r="BV56" s="656">
        <f>BV55</f>
        <v>2363517</v>
      </c>
      <c r="BW56" s="657"/>
      <c r="BX56" s="657"/>
      <c r="BY56" s="657"/>
      <c r="BZ56" s="657"/>
      <c r="CA56" s="657"/>
      <c r="CB56" s="657"/>
      <c r="CC56" s="657"/>
      <c r="CD56" s="657"/>
      <c r="CE56" s="657"/>
      <c r="CF56" s="657"/>
      <c r="CG56" s="657"/>
      <c r="CH56" s="657"/>
      <c r="CI56" s="657"/>
      <c r="CJ56" s="657"/>
      <c r="CK56" s="658"/>
      <c r="CL56" s="656">
        <f>CL55</f>
        <v>713782.33</v>
      </c>
      <c r="CM56" s="657"/>
      <c r="CN56" s="657"/>
      <c r="CO56" s="657"/>
      <c r="CP56" s="657"/>
      <c r="CQ56" s="657"/>
      <c r="CR56" s="657"/>
      <c r="CS56" s="657"/>
      <c r="CT56" s="657"/>
      <c r="CU56" s="657"/>
      <c r="CV56" s="657"/>
      <c r="CW56" s="657"/>
      <c r="CX56" s="657"/>
      <c r="CY56" s="657"/>
      <c r="CZ56" s="658"/>
    </row>
    <row r="57" spans="1:104" s="215" customFormat="1" ht="10.5" customHeight="1" x14ac:dyDescent="0.2">
      <c r="A57" s="651"/>
      <c r="B57" s="652"/>
      <c r="C57" s="652"/>
      <c r="D57" s="652"/>
      <c r="E57" s="652"/>
      <c r="F57" s="653"/>
      <c r="G57" s="238"/>
      <c r="H57" s="662" t="s">
        <v>754</v>
      </c>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62"/>
      <c r="AY57" s="662"/>
      <c r="AZ57" s="662"/>
      <c r="BA57" s="662"/>
      <c r="BB57" s="662"/>
      <c r="BC57" s="662"/>
      <c r="BD57" s="662"/>
      <c r="BE57" s="662"/>
      <c r="BF57" s="662"/>
      <c r="BG57" s="662"/>
      <c r="BH57" s="662"/>
      <c r="BI57" s="662"/>
      <c r="BJ57" s="662"/>
      <c r="BK57" s="662"/>
      <c r="BL57" s="662"/>
      <c r="BM57" s="662"/>
      <c r="BN57" s="662"/>
      <c r="BO57" s="662"/>
      <c r="BP57" s="662"/>
      <c r="BQ57" s="662"/>
      <c r="BR57" s="662"/>
      <c r="BS57" s="662"/>
      <c r="BT57" s="662"/>
      <c r="BU57" s="663"/>
      <c r="BV57" s="659"/>
      <c r="BW57" s="660"/>
      <c r="BX57" s="660"/>
      <c r="BY57" s="660"/>
      <c r="BZ57" s="660"/>
      <c r="CA57" s="660"/>
      <c r="CB57" s="660"/>
      <c r="CC57" s="660"/>
      <c r="CD57" s="660"/>
      <c r="CE57" s="660"/>
      <c r="CF57" s="660"/>
      <c r="CG57" s="660"/>
      <c r="CH57" s="660"/>
      <c r="CI57" s="660"/>
      <c r="CJ57" s="660"/>
      <c r="CK57" s="661"/>
      <c r="CL57" s="659"/>
      <c r="CM57" s="660"/>
      <c r="CN57" s="660"/>
      <c r="CO57" s="660"/>
      <c r="CP57" s="660"/>
      <c r="CQ57" s="660"/>
      <c r="CR57" s="660"/>
      <c r="CS57" s="660"/>
      <c r="CT57" s="660"/>
      <c r="CU57" s="660"/>
      <c r="CV57" s="660"/>
      <c r="CW57" s="660"/>
      <c r="CX57" s="660"/>
      <c r="CY57" s="660"/>
      <c r="CZ57" s="661"/>
    </row>
    <row r="58" spans="1:104" s="215" customFormat="1" ht="13.5" customHeight="1" x14ac:dyDescent="0.2">
      <c r="A58" s="640" t="s">
        <v>68</v>
      </c>
      <c r="B58" s="640"/>
      <c r="C58" s="640"/>
      <c r="D58" s="640"/>
      <c r="E58" s="640"/>
      <c r="F58" s="640"/>
      <c r="G58" s="337"/>
      <c r="H58" s="646" t="s">
        <v>344</v>
      </c>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646"/>
      <c r="AJ58" s="646"/>
      <c r="AK58" s="646"/>
      <c r="AL58" s="646"/>
      <c r="AM58" s="646"/>
      <c r="AN58" s="646"/>
      <c r="AO58" s="646"/>
      <c r="AP58" s="646"/>
      <c r="AQ58" s="646"/>
      <c r="AR58" s="646"/>
      <c r="AS58" s="646"/>
      <c r="AT58" s="646"/>
      <c r="AU58" s="646"/>
      <c r="AV58" s="646"/>
      <c r="AW58" s="646"/>
      <c r="AX58" s="646"/>
      <c r="AY58" s="646"/>
      <c r="AZ58" s="646"/>
      <c r="BA58" s="646"/>
      <c r="BB58" s="646"/>
      <c r="BC58" s="646"/>
      <c r="BD58" s="646"/>
      <c r="BE58" s="646"/>
      <c r="BF58" s="646"/>
      <c r="BG58" s="646"/>
      <c r="BH58" s="646"/>
      <c r="BI58" s="646"/>
      <c r="BJ58" s="646"/>
      <c r="BK58" s="646"/>
      <c r="BL58" s="646"/>
      <c r="BM58" s="646"/>
      <c r="BN58" s="646"/>
      <c r="BO58" s="646"/>
      <c r="BP58" s="646"/>
      <c r="BQ58" s="646"/>
      <c r="BR58" s="646"/>
      <c r="BS58" s="646"/>
      <c r="BT58" s="646"/>
      <c r="BU58" s="647"/>
      <c r="BV58" s="552"/>
      <c r="BW58" s="552"/>
      <c r="BX58" s="552"/>
      <c r="BY58" s="552"/>
      <c r="BZ58" s="552"/>
      <c r="CA58" s="552"/>
      <c r="CB58" s="552"/>
      <c r="CC58" s="552"/>
      <c r="CD58" s="552"/>
      <c r="CE58" s="552"/>
      <c r="CF58" s="552"/>
      <c r="CG58" s="552"/>
      <c r="CH58" s="552"/>
      <c r="CI58" s="552"/>
      <c r="CJ58" s="552"/>
      <c r="CK58" s="552"/>
      <c r="CL58" s="552"/>
      <c r="CM58" s="552"/>
      <c r="CN58" s="552"/>
      <c r="CO58" s="552"/>
      <c r="CP58" s="552"/>
      <c r="CQ58" s="552"/>
      <c r="CR58" s="552"/>
      <c r="CS58" s="552"/>
      <c r="CT58" s="552"/>
      <c r="CU58" s="552"/>
      <c r="CV58" s="552"/>
      <c r="CW58" s="552"/>
      <c r="CX58" s="552"/>
      <c r="CY58" s="552"/>
      <c r="CZ58" s="552"/>
    </row>
    <row r="59" spans="1:104" s="215" customFormat="1" ht="18.75" customHeight="1" x14ac:dyDescent="0.2">
      <c r="A59" s="640" t="s">
        <v>69</v>
      </c>
      <c r="B59" s="640"/>
      <c r="C59" s="640"/>
      <c r="D59" s="640"/>
      <c r="E59" s="640"/>
      <c r="F59" s="640"/>
      <c r="G59" s="337"/>
      <c r="H59" s="646" t="s">
        <v>341</v>
      </c>
      <c r="I59" s="646"/>
      <c r="J59" s="646"/>
      <c r="K59" s="646"/>
      <c r="L59" s="646"/>
      <c r="M59" s="646"/>
      <c r="N59" s="646"/>
      <c r="O59" s="646"/>
      <c r="P59" s="646"/>
      <c r="Q59" s="646"/>
      <c r="R59" s="646"/>
      <c r="S59" s="646"/>
      <c r="T59" s="646"/>
      <c r="U59" s="646"/>
      <c r="V59" s="646"/>
      <c r="W59" s="646"/>
      <c r="X59" s="646"/>
      <c r="Y59" s="646"/>
      <c r="Z59" s="646"/>
      <c r="AA59" s="646"/>
      <c r="AB59" s="646"/>
      <c r="AC59" s="646"/>
      <c r="AD59" s="646"/>
      <c r="AE59" s="646"/>
      <c r="AF59" s="646"/>
      <c r="AG59" s="646"/>
      <c r="AH59" s="646"/>
      <c r="AI59" s="646"/>
      <c r="AJ59" s="646"/>
      <c r="AK59" s="646"/>
      <c r="AL59" s="646"/>
      <c r="AM59" s="646"/>
      <c r="AN59" s="646"/>
      <c r="AO59" s="646"/>
      <c r="AP59" s="646"/>
      <c r="AQ59" s="646"/>
      <c r="AR59" s="646"/>
      <c r="AS59" s="646"/>
      <c r="AT59" s="646"/>
      <c r="AU59" s="646"/>
      <c r="AV59" s="646"/>
      <c r="AW59" s="646"/>
      <c r="AX59" s="646"/>
      <c r="AY59" s="646"/>
      <c r="AZ59" s="646"/>
      <c r="BA59" s="646"/>
      <c r="BB59" s="646"/>
      <c r="BC59" s="646"/>
      <c r="BD59" s="646"/>
      <c r="BE59" s="646"/>
      <c r="BF59" s="646"/>
      <c r="BG59" s="646"/>
      <c r="BH59" s="646"/>
      <c r="BI59" s="646"/>
      <c r="BJ59" s="646"/>
      <c r="BK59" s="646"/>
      <c r="BL59" s="646"/>
      <c r="BM59" s="646"/>
      <c r="BN59" s="646"/>
      <c r="BO59" s="646"/>
      <c r="BP59" s="646"/>
      <c r="BQ59" s="646"/>
      <c r="BR59" s="646"/>
      <c r="BS59" s="646"/>
      <c r="BT59" s="646"/>
      <c r="BU59" s="647"/>
      <c r="BV59" s="552"/>
      <c r="BW59" s="552"/>
      <c r="BX59" s="552"/>
      <c r="BY59" s="552"/>
      <c r="BZ59" s="552"/>
      <c r="CA59" s="552"/>
      <c r="CB59" s="552"/>
      <c r="CC59" s="552"/>
      <c r="CD59" s="552"/>
      <c r="CE59" s="552"/>
      <c r="CF59" s="552"/>
      <c r="CG59" s="552"/>
      <c r="CH59" s="552"/>
      <c r="CI59" s="552"/>
      <c r="CJ59" s="552"/>
      <c r="CK59" s="552"/>
      <c r="CL59" s="552"/>
      <c r="CM59" s="552"/>
      <c r="CN59" s="552"/>
      <c r="CO59" s="552"/>
      <c r="CP59" s="552"/>
      <c r="CQ59" s="552"/>
      <c r="CR59" s="552"/>
      <c r="CS59" s="552"/>
      <c r="CT59" s="552"/>
      <c r="CU59" s="552"/>
      <c r="CV59" s="552"/>
      <c r="CW59" s="552"/>
      <c r="CX59" s="552"/>
      <c r="CY59" s="552"/>
      <c r="CZ59" s="552"/>
    </row>
    <row r="60" spans="1:104" s="215" customFormat="1" ht="38.25" customHeight="1" x14ac:dyDescent="0.2">
      <c r="A60" s="640" t="s">
        <v>70</v>
      </c>
      <c r="B60" s="640"/>
      <c r="C60" s="640"/>
      <c r="D60" s="640"/>
      <c r="E60" s="640"/>
      <c r="F60" s="640"/>
      <c r="G60" s="337"/>
      <c r="H60" s="641" t="s">
        <v>345</v>
      </c>
      <c r="I60" s="641"/>
      <c r="J60" s="641"/>
      <c r="K60" s="641"/>
      <c r="L60" s="641"/>
      <c r="M60" s="641"/>
      <c r="N60" s="641"/>
      <c r="O60" s="641"/>
      <c r="P60" s="641"/>
      <c r="Q60" s="641"/>
      <c r="R60" s="641"/>
      <c r="S60" s="641"/>
      <c r="T60" s="641"/>
      <c r="U60" s="641"/>
      <c r="V60" s="641"/>
      <c r="W60" s="641"/>
      <c r="X60" s="641"/>
      <c r="Y60" s="641"/>
      <c r="Z60" s="641"/>
      <c r="AA60" s="641"/>
      <c r="AB60" s="641"/>
      <c r="AC60" s="641"/>
      <c r="AD60" s="641"/>
      <c r="AE60" s="641"/>
      <c r="AF60" s="641"/>
      <c r="AG60" s="641"/>
      <c r="AH60" s="641"/>
      <c r="AI60" s="641"/>
      <c r="AJ60" s="641"/>
      <c r="AK60" s="641"/>
      <c r="AL60" s="641"/>
      <c r="AM60" s="641"/>
      <c r="AN60" s="641"/>
      <c r="AO60" s="641"/>
      <c r="AP60" s="641"/>
      <c r="AQ60" s="641"/>
      <c r="AR60" s="641"/>
      <c r="AS60" s="641"/>
      <c r="AT60" s="641"/>
      <c r="AU60" s="641"/>
      <c r="AV60" s="641"/>
      <c r="AW60" s="641"/>
      <c r="AX60" s="641"/>
      <c r="AY60" s="641"/>
      <c r="AZ60" s="641"/>
      <c r="BA60" s="641"/>
      <c r="BB60" s="641"/>
      <c r="BC60" s="641"/>
      <c r="BD60" s="641"/>
      <c r="BE60" s="641"/>
      <c r="BF60" s="641"/>
      <c r="BG60" s="641"/>
      <c r="BH60" s="641"/>
      <c r="BI60" s="641"/>
      <c r="BJ60" s="641"/>
      <c r="BK60" s="641"/>
      <c r="BL60" s="641"/>
      <c r="BM60" s="641"/>
      <c r="BN60" s="641"/>
      <c r="BO60" s="641"/>
      <c r="BP60" s="641"/>
      <c r="BQ60" s="641"/>
      <c r="BR60" s="641"/>
      <c r="BS60" s="641"/>
      <c r="BT60" s="641"/>
      <c r="BU60" s="642"/>
      <c r="BV60" s="552"/>
      <c r="BW60" s="552"/>
      <c r="BX60" s="552"/>
      <c r="BY60" s="552"/>
      <c r="BZ60" s="552"/>
      <c r="CA60" s="552"/>
      <c r="CB60" s="552"/>
      <c r="CC60" s="552"/>
      <c r="CD60" s="552"/>
      <c r="CE60" s="552"/>
      <c r="CF60" s="552"/>
      <c r="CG60" s="552"/>
      <c r="CH60" s="552"/>
      <c r="CI60" s="552"/>
      <c r="CJ60" s="552"/>
      <c r="CK60" s="552"/>
      <c r="CL60" s="553"/>
      <c r="CM60" s="552"/>
      <c r="CN60" s="552"/>
      <c r="CO60" s="552"/>
      <c r="CP60" s="552"/>
      <c r="CQ60" s="552"/>
      <c r="CR60" s="552"/>
      <c r="CS60" s="552"/>
      <c r="CT60" s="552"/>
      <c r="CU60" s="552"/>
      <c r="CV60" s="552"/>
      <c r="CW60" s="552"/>
      <c r="CX60" s="552"/>
      <c r="CY60" s="552"/>
      <c r="CZ60" s="552"/>
    </row>
    <row r="61" spans="1:104" s="215" customFormat="1" ht="13.5" customHeight="1" x14ac:dyDescent="0.2">
      <c r="A61" s="640"/>
      <c r="B61" s="640"/>
      <c r="C61" s="640"/>
      <c r="D61" s="640"/>
      <c r="E61" s="640"/>
      <c r="F61" s="640"/>
      <c r="G61" s="549" t="s">
        <v>262</v>
      </c>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0"/>
      <c r="AP61" s="550"/>
      <c r="AQ61" s="550"/>
      <c r="AR61" s="550"/>
      <c r="AS61" s="550"/>
      <c r="AT61" s="550"/>
      <c r="AU61" s="550"/>
      <c r="AV61" s="550"/>
      <c r="AW61" s="550"/>
      <c r="AX61" s="550"/>
      <c r="AY61" s="550"/>
      <c r="AZ61" s="550"/>
      <c r="BA61" s="550"/>
      <c r="BB61" s="550"/>
      <c r="BC61" s="550"/>
      <c r="BD61" s="550"/>
      <c r="BE61" s="550"/>
      <c r="BF61" s="550"/>
      <c r="BG61" s="550"/>
      <c r="BH61" s="550"/>
      <c r="BI61" s="550"/>
      <c r="BJ61" s="550"/>
      <c r="BK61" s="550"/>
      <c r="BL61" s="550"/>
      <c r="BM61" s="550"/>
      <c r="BN61" s="550"/>
      <c r="BO61" s="550"/>
      <c r="BP61" s="550"/>
      <c r="BQ61" s="550"/>
      <c r="BR61" s="550"/>
      <c r="BS61" s="550"/>
      <c r="BT61" s="550"/>
      <c r="BU61" s="551"/>
      <c r="BV61" s="645" t="s">
        <v>4</v>
      </c>
      <c r="BW61" s="645"/>
      <c r="BX61" s="645"/>
      <c r="BY61" s="645"/>
      <c r="BZ61" s="645"/>
      <c r="CA61" s="645"/>
      <c r="CB61" s="645"/>
      <c r="CC61" s="645"/>
      <c r="CD61" s="645"/>
      <c r="CE61" s="645"/>
      <c r="CF61" s="645"/>
      <c r="CG61" s="645"/>
      <c r="CH61" s="645"/>
      <c r="CI61" s="645"/>
      <c r="CJ61" s="645"/>
      <c r="CK61" s="645"/>
      <c r="CL61" s="554">
        <f>CL55</f>
        <v>713782.33</v>
      </c>
      <c r="CM61" s="645"/>
      <c r="CN61" s="645"/>
      <c r="CO61" s="645"/>
      <c r="CP61" s="645"/>
      <c r="CQ61" s="645"/>
      <c r="CR61" s="645"/>
      <c r="CS61" s="645"/>
      <c r="CT61" s="645"/>
      <c r="CU61" s="645"/>
      <c r="CV61" s="645"/>
      <c r="CW61" s="645"/>
      <c r="CX61" s="645"/>
      <c r="CY61" s="645"/>
      <c r="CZ61" s="645"/>
    </row>
    <row r="62" spans="1:104" s="339" customFormat="1" ht="14.25" x14ac:dyDescent="0.2">
      <c r="A62" s="644" t="s">
        <v>47</v>
      </c>
      <c r="B62" s="644"/>
      <c r="C62" s="644"/>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4"/>
      <c r="AD62" s="644"/>
      <c r="AE62" s="644"/>
      <c r="AF62" s="644"/>
      <c r="AG62" s="644"/>
      <c r="AH62" s="644"/>
      <c r="AI62" s="644"/>
      <c r="AJ62" s="644"/>
      <c r="AK62" s="644"/>
      <c r="AL62" s="644"/>
      <c r="AM62" s="644"/>
      <c r="AN62" s="644"/>
      <c r="AO62" s="593" t="s">
        <v>816</v>
      </c>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c r="BR62" s="593"/>
      <c r="BS62" s="593"/>
      <c r="BT62" s="593"/>
      <c r="BU62" s="593"/>
      <c r="BV62" s="593"/>
      <c r="BW62" s="593"/>
      <c r="BX62" s="593"/>
      <c r="BY62" s="593"/>
      <c r="BZ62" s="593"/>
      <c r="CA62" s="593"/>
      <c r="CB62" s="593"/>
      <c r="CC62" s="593"/>
      <c r="CD62" s="593"/>
      <c r="CE62" s="593"/>
      <c r="CF62" s="593"/>
      <c r="CG62" s="593"/>
      <c r="CH62" s="593"/>
      <c r="CI62" s="593"/>
      <c r="CJ62" s="593"/>
      <c r="CK62" s="593"/>
      <c r="CL62" s="593"/>
      <c r="CM62" s="593"/>
      <c r="CN62" s="593"/>
      <c r="CO62" s="593"/>
      <c r="CP62" s="593"/>
      <c r="CQ62" s="593"/>
      <c r="CR62" s="593"/>
      <c r="CS62" s="593"/>
      <c r="CT62" s="593"/>
      <c r="CU62" s="593"/>
      <c r="CV62" s="593"/>
      <c r="CW62" s="593"/>
      <c r="CX62" s="593"/>
      <c r="CY62" s="593"/>
      <c r="CZ62" s="593"/>
    </row>
    <row r="63" spans="1:104" ht="55.5" customHeight="1" x14ac:dyDescent="0.25">
      <c r="A63" s="589" t="s">
        <v>48</v>
      </c>
      <c r="B63" s="589"/>
      <c r="C63" s="589"/>
      <c r="D63" s="589"/>
      <c r="E63" s="589"/>
      <c r="F63" s="589"/>
      <c r="G63" s="589" t="s">
        <v>63</v>
      </c>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89"/>
      <c r="AL63" s="589"/>
      <c r="AM63" s="589"/>
      <c r="AN63" s="589"/>
      <c r="AO63" s="589"/>
      <c r="AP63" s="589"/>
      <c r="AQ63" s="589"/>
      <c r="AR63" s="589"/>
      <c r="AS63" s="589"/>
      <c r="AT63" s="589"/>
      <c r="AU63" s="589"/>
      <c r="AV63" s="589"/>
      <c r="AW63" s="589"/>
      <c r="AX63" s="589"/>
      <c r="AY63" s="589"/>
      <c r="AZ63" s="589"/>
      <c r="BA63" s="589"/>
      <c r="BB63" s="589"/>
      <c r="BC63" s="589"/>
      <c r="BD63" s="589"/>
      <c r="BE63" s="589"/>
      <c r="BF63" s="589"/>
      <c r="BG63" s="589"/>
      <c r="BH63" s="589"/>
      <c r="BI63" s="589"/>
      <c r="BJ63" s="589"/>
      <c r="BK63" s="589"/>
      <c r="BL63" s="589"/>
      <c r="BM63" s="589"/>
      <c r="BN63" s="589"/>
      <c r="BO63" s="589"/>
      <c r="BP63" s="589"/>
      <c r="BQ63" s="589"/>
      <c r="BR63" s="589"/>
      <c r="BS63" s="589"/>
      <c r="BT63" s="589"/>
      <c r="BU63" s="589"/>
      <c r="BV63" s="583" t="s">
        <v>64</v>
      </c>
      <c r="BW63" s="584"/>
      <c r="BX63" s="584"/>
      <c r="BY63" s="584"/>
      <c r="BZ63" s="584"/>
      <c r="CA63" s="584"/>
      <c r="CB63" s="584"/>
      <c r="CC63" s="584"/>
      <c r="CD63" s="584"/>
      <c r="CE63" s="584"/>
      <c r="CF63" s="584"/>
      <c r="CG63" s="584"/>
      <c r="CH63" s="584"/>
      <c r="CI63" s="584"/>
      <c r="CJ63" s="584"/>
      <c r="CK63" s="585"/>
      <c r="CL63" s="583" t="s">
        <v>65</v>
      </c>
      <c r="CM63" s="584"/>
      <c r="CN63" s="584"/>
      <c r="CO63" s="584"/>
      <c r="CP63" s="584"/>
      <c r="CQ63" s="584"/>
      <c r="CR63" s="584"/>
      <c r="CS63" s="584"/>
      <c r="CT63" s="584"/>
      <c r="CU63" s="584"/>
      <c r="CV63" s="584"/>
      <c r="CW63" s="584"/>
      <c r="CX63" s="584"/>
      <c r="CY63" s="584"/>
      <c r="CZ63" s="584"/>
    </row>
    <row r="64" spans="1:104" s="215" customFormat="1" ht="12.75" x14ac:dyDescent="0.2">
      <c r="A64" s="582">
        <v>1</v>
      </c>
      <c r="B64" s="582"/>
      <c r="C64" s="582"/>
      <c r="D64" s="582"/>
      <c r="E64" s="582"/>
      <c r="F64" s="582"/>
      <c r="G64" s="582">
        <v>2</v>
      </c>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c r="BC64" s="582"/>
      <c r="BD64" s="582"/>
      <c r="BE64" s="582"/>
      <c r="BF64" s="582"/>
      <c r="BG64" s="582"/>
      <c r="BH64" s="582"/>
      <c r="BI64" s="582"/>
      <c r="BJ64" s="582"/>
      <c r="BK64" s="582"/>
      <c r="BL64" s="582"/>
      <c r="BM64" s="582"/>
      <c r="BN64" s="582"/>
      <c r="BO64" s="582"/>
      <c r="BP64" s="582"/>
      <c r="BQ64" s="582"/>
      <c r="BR64" s="582"/>
      <c r="BS64" s="582"/>
      <c r="BT64" s="582"/>
      <c r="BU64" s="582"/>
      <c r="BV64" s="582">
        <v>3</v>
      </c>
      <c r="BW64" s="582"/>
      <c r="BX64" s="582"/>
      <c r="BY64" s="582"/>
      <c r="BZ64" s="582"/>
      <c r="CA64" s="582"/>
      <c r="CB64" s="582"/>
      <c r="CC64" s="582"/>
      <c r="CD64" s="582"/>
      <c r="CE64" s="582"/>
      <c r="CF64" s="582"/>
      <c r="CG64" s="582"/>
      <c r="CH64" s="582"/>
      <c r="CI64" s="582"/>
      <c r="CJ64" s="582"/>
      <c r="CK64" s="582"/>
      <c r="CL64" s="582">
        <v>4</v>
      </c>
      <c r="CM64" s="582"/>
      <c r="CN64" s="582"/>
      <c r="CO64" s="582"/>
      <c r="CP64" s="582"/>
      <c r="CQ64" s="582"/>
      <c r="CR64" s="582"/>
      <c r="CS64" s="582"/>
      <c r="CT64" s="582"/>
      <c r="CU64" s="582"/>
      <c r="CV64" s="582"/>
      <c r="CW64" s="582"/>
      <c r="CX64" s="582"/>
      <c r="CY64" s="582"/>
      <c r="CZ64" s="582"/>
    </row>
    <row r="65" spans="1:104" s="357" customFormat="1" ht="15" customHeight="1" x14ac:dyDescent="0.25">
      <c r="A65" s="611" t="s">
        <v>438</v>
      </c>
      <c r="B65" s="612"/>
      <c r="C65" s="612"/>
      <c r="D65" s="612"/>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2"/>
      <c r="AR65" s="612"/>
      <c r="AS65" s="612"/>
      <c r="AT65" s="612"/>
      <c r="AU65" s="612"/>
      <c r="AV65" s="612"/>
      <c r="AW65" s="612"/>
      <c r="AX65" s="612"/>
      <c r="AY65" s="612"/>
      <c r="AZ65" s="612"/>
      <c r="BA65" s="612"/>
      <c r="BB65" s="612"/>
      <c r="BC65" s="612"/>
      <c r="BD65" s="612"/>
      <c r="BE65" s="612"/>
      <c r="BF65" s="612"/>
      <c r="BG65" s="612"/>
      <c r="BH65" s="612"/>
      <c r="BI65" s="612"/>
      <c r="BJ65" s="612"/>
      <c r="BK65" s="612"/>
      <c r="BL65" s="612"/>
      <c r="BM65" s="612"/>
      <c r="BN65" s="612"/>
      <c r="BO65" s="612"/>
      <c r="BP65" s="612"/>
      <c r="BQ65" s="612"/>
      <c r="BR65" s="612"/>
      <c r="BS65" s="612"/>
      <c r="BT65" s="612"/>
      <c r="BU65" s="612"/>
      <c r="BV65" s="612"/>
      <c r="BW65" s="612"/>
      <c r="BX65" s="612"/>
      <c r="BY65" s="612"/>
      <c r="BZ65" s="612"/>
      <c r="CA65" s="612"/>
      <c r="CB65" s="612"/>
      <c r="CC65" s="612"/>
      <c r="CD65" s="612"/>
      <c r="CE65" s="612"/>
      <c r="CF65" s="612"/>
      <c r="CG65" s="612"/>
      <c r="CH65" s="612"/>
      <c r="CI65" s="612"/>
      <c r="CJ65" s="612"/>
      <c r="CK65" s="612"/>
      <c r="CL65" s="612"/>
      <c r="CM65" s="612"/>
      <c r="CN65" s="612"/>
      <c r="CO65" s="612"/>
      <c r="CP65" s="612"/>
      <c r="CQ65" s="612"/>
      <c r="CR65" s="612"/>
      <c r="CS65" s="612"/>
      <c r="CT65" s="612"/>
      <c r="CU65" s="612"/>
      <c r="CV65" s="612"/>
      <c r="CW65" s="612"/>
      <c r="CX65" s="612"/>
      <c r="CY65" s="612"/>
      <c r="CZ65" s="613"/>
    </row>
    <row r="66" spans="1:104" ht="42" customHeight="1" x14ac:dyDescent="0.25">
      <c r="A66" s="640" t="s">
        <v>66</v>
      </c>
      <c r="B66" s="640"/>
      <c r="C66" s="640"/>
      <c r="D66" s="640"/>
      <c r="E66" s="640"/>
      <c r="F66" s="640"/>
      <c r="G66" s="337"/>
      <c r="H66" s="641" t="s">
        <v>342</v>
      </c>
      <c r="I66" s="641"/>
      <c r="J66" s="641"/>
      <c r="K66" s="641"/>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641"/>
      <c r="AL66" s="641"/>
      <c r="AM66" s="641"/>
      <c r="AN66" s="641"/>
      <c r="AO66" s="641"/>
      <c r="AP66" s="641"/>
      <c r="AQ66" s="641"/>
      <c r="AR66" s="641"/>
      <c r="AS66" s="641"/>
      <c r="AT66" s="641"/>
      <c r="AU66" s="641"/>
      <c r="AV66" s="641"/>
      <c r="AW66" s="641"/>
      <c r="AX66" s="641"/>
      <c r="AY66" s="641"/>
      <c r="AZ66" s="641"/>
      <c r="BA66" s="641"/>
      <c r="BB66" s="641"/>
      <c r="BC66" s="641"/>
      <c r="BD66" s="641"/>
      <c r="BE66" s="641"/>
      <c r="BF66" s="641"/>
      <c r="BG66" s="641"/>
      <c r="BH66" s="641"/>
      <c r="BI66" s="641"/>
      <c r="BJ66" s="641"/>
      <c r="BK66" s="641"/>
      <c r="BL66" s="641"/>
      <c r="BM66" s="641"/>
      <c r="BN66" s="641"/>
      <c r="BO66" s="641"/>
      <c r="BP66" s="641"/>
      <c r="BQ66" s="641"/>
      <c r="BR66" s="641"/>
      <c r="BS66" s="641"/>
      <c r="BT66" s="641"/>
      <c r="BU66" s="642"/>
      <c r="BV66" s="553">
        <v>107834.1</v>
      </c>
      <c r="BW66" s="553"/>
      <c r="BX66" s="553"/>
      <c r="BY66" s="553"/>
      <c r="BZ66" s="553"/>
      <c r="CA66" s="553"/>
      <c r="CB66" s="553"/>
      <c r="CC66" s="553"/>
      <c r="CD66" s="553"/>
      <c r="CE66" s="553"/>
      <c r="CF66" s="553"/>
      <c r="CG66" s="553"/>
      <c r="CH66" s="553"/>
      <c r="CI66" s="553"/>
      <c r="CJ66" s="553"/>
      <c r="CK66" s="553"/>
      <c r="CL66" s="553">
        <v>32565.9</v>
      </c>
      <c r="CM66" s="553"/>
      <c r="CN66" s="553"/>
      <c r="CO66" s="553"/>
      <c r="CP66" s="553"/>
      <c r="CQ66" s="553"/>
      <c r="CR66" s="553"/>
      <c r="CS66" s="553"/>
      <c r="CT66" s="553"/>
      <c r="CU66" s="553"/>
      <c r="CV66" s="553"/>
      <c r="CW66" s="553"/>
      <c r="CX66" s="553"/>
      <c r="CY66" s="553"/>
      <c r="CZ66" s="553"/>
    </row>
    <row r="67" spans="1:104" s="215" customFormat="1" ht="12.75" x14ac:dyDescent="0.2">
      <c r="A67" s="648" t="s">
        <v>67</v>
      </c>
      <c r="B67" s="649"/>
      <c r="C67" s="649"/>
      <c r="D67" s="649"/>
      <c r="E67" s="649"/>
      <c r="F67" s="650"/>
      <c r="G67" s="237"/>
      <c r="H67" s="654" t="s">
        <v>3</v>
      </c>
      <c r="I67" s="654"/>
      <c r="J67" s="654"/>
      <c r="K67" s="654"/>
      <c r="L67" s="654"/>
      <c r="M67" s="654"/>
      <c r="N67" s="654"/>
      <c r="O67" s="654"/>
      <c r="P67" s="654"/>
      <c r="Q67" s="654"/>
      <c r="R67" s="654"/>
      <c r="S67" s="654"/>
      <c r="T67" s="654"/>
      <c r="U67" s="654"/>
      <c r="V67" s="654"/>
      <c r="W67" s="654"/>
      <c r="X67" s="654"/>
      <c r="Y67" s="654"/>
      <c r="Z67" s="654"/>
      <c r="AA67" s="654"/>
      <c r="AB67" s="654"/>
      <c r="AC67" s="654"/>
      <c r="AD67" s="654"/>
      <c r="AE67" s="654"/>
      <c r="AF67" s="654"/>
      <c r="AG67" s="654"/>
      <c r="AH67" s="654"/>
      <c r="AI67" s="654"/>
      <c r="AJ67" s="654"/>
      <c r="AK67" s="654"/>
      <c r="AL67" s="654"/>
      <c r="AM67" s="654"/>
      <c r="AN67" s="654"/>
      <c r="AO67" s="654"/>
      <c r="AP67" s="654"/>
      <c r="AQ67" s="654"/>
      <c r="AR67" s="654"/>
      <c r="AS67" s="654"/>
      <c r="AT67" s="654"/>
      <c r="AU67" s="654"/>
      <c r="AV67" s="654"/>
      <c r="AW67" s="654"/>
      <c r="AX67" s="654"/>
      <c r="AY67" s="654"/>
      <c r="AZ67" s="654"/>
      <c r="BA67" s="654"/>
      <c r="BB67" s="654"/>
      <c r="BC67" s="654"/>
      <c r="BD67" s="654"/>
      <c r="BE67" s="654"/>
      <c r="BF67" s="654"/>
      <c r="BG67" s="654"/>
      <c r="BH67" s="654"/>
      <c r="BI67" s="654"/>
      <c r="BJ67" s="654"/>
      <c r="BK67" s="654"/>
      <c r="BL67" s="654"/>
      <c r="BM67" s="654"/>
      <c r="BN67" s="654"/>
      <c r="BO67" s="654"/>
      <c r="BP67" s="654"/>
      <c r="BQ67" s="654"/>
      <c r="BR67" s="654"/>
      <c r="BS67" s="654"/>
      <c r="BT67" s="654"/>
      <c r="BU67" s="655"/>
      <c r="BV67" s="656">
        <f>BV66</f>
        <v>107834.1</v>
      </c>
      <c r="BW67" s="657"/>
      <c r="BX67" s="657"/>
      <c r="BY67" s="657"/>
      <c r="BZ67" s="657"/>
      <c r="CA67" s="657"/>
      <c r="CB67" s="657"/>
      <c r="CC67" s="657"/>
      <c r="CD67" s="657"/>
      <c r="CE67" s="657"/>
      <c r="CF67" s="657"/>
      <c r="CG67" s="657"/>
      <c r="CH67" s="657"/>
      <c r="CI67" s="657"/>
      <c r="CJ67" s="657"/>
      <c r="CK67" s="658"/>
      <c r="CL67" s="656">
        <f>CL66</f>
        <v>32565.9</v>
      </c>
      <c r="CM67" s="657"/>
      <c r="CN67" s="657"/>
      <c r="CO67" s="657"/>
      <c r="CP67" s="657"/>
      <c r="CQ67" s="657"/>
      <c r="CR67" s="657"/>
      <c r="CS67" s="657"/>
      <c r="CT67" s="657"/>
      <c r="CU67" s="657"/>
      <c r="CV67" s="657"/>
      <c r="CW67" s="657"/>
      <c r="CX67" s="657"/>
      <c r="CY67" s="657"/>
      <c r="CZ67" s="658"/>
    </row>
    <row r="68" spans="1:104" s="215" customFormat="1" ht="10.5" customHeight="1" x14ac:dyDescent="0.2">
      <c r="A68" s="651"/>
      <c r="B68" s="652"/>
      <c r="C68" s="652"/>
      <c r="D68" s="652"/>
      <c r="E68" s="652"/>
      <c r="F68" s="653"/>
      <c r="G68" s="238"/>
      <c r="H68" s="662" t="s">
        <v>754</v>
      </c>
      <c r="I68" s="662"/>
      <c r="J68" s="662"/>
      <c r="K68" s="662"/>
      <c r="L68" s="662"/>
      <c r="M68" s="662"/>
      <c r="N68" s="662"/>
      <c r="O68" s="662"/>
      <c r="P68" s="662"/>
      <c r="Q68" s="662"/>
      <c r="R68" s="662"/>
      <c r="S68" s="662"/>
      <c r="T68" s="662"/>
      <c r="U68" s="662"/>
      <c r="V68" s="662"/>
      <c r="W68" s="662"/>
      <c r="X68" s="662"/>
      <c r="Y68" s="662"/>
      <c r="Z68" s="662"/>
      <c r="AA68" s="662"/>
      <c r="AB68" s="662"/>
      <c r="AC68" s="662"/>
      <c r="AD68" s="662"/>
      <c r="AE68" s="662"/>
      <c r="AF68" s="662"/>
      <c r="AG68" s="662"/>
      <c r="AH68" s="662"/>
      <c r="AI68" s="662"/>
      <c r="AJ68" s="662"/>
      <c r="AK68" s="662"/>
      <c r="AL68" s="662"/>
      <c r="AM68" s="662"/>
      <c r="AN68" s="662"/>
      <c r="AO68" s="662"/>
      <c r="AP68" s="662"/>
      <c r="AQ68" s="662"/>
      <c r="AR68" s="662"/>
      <c r="AS68" s="662"/>
      <c r="AT68" s="662"/>
      <c r="AU68" s="662"/>
      <c r="AV68" s="662"/>
      <c r="AW68" s="662"/>
      <c r="AX68" s="662"/>
      <c r="AY68" s="662"/>
      <c r="AZ68" s="662"/>
      <c r="BA68" s="662"/>
      <c r="BB68" s="662"/>
      <c r="BC68" s="662"/>
      <c r="BD68" s="662"/>
      <c r="BE68" s="662"/>
      <c r="BF68" s="662"/>
      <c r="BG68" s="662"/>
      <c r="BH68" s="662"/>
      <c r="BI68" s="662"/>
      <c r="BJ68" s="662"/>
      <c r="BK68" s="662"/>
      <c r="BL68" s="662"/>
      <c r="BM68" s="662"/>
      <c r="BN68" s="662"/>
      <c r="BO68" s="662"/>
      <c r="BP68" s="662"/>
      <c r="BQ68" s="662"/>
      <c r="BR68" s="662"/>
      <c r="BS68" s="662"/>
      <c r="BT68" s="662"/>
      <c r="BU68" s="663"/>
      <c r="BV68" s="659"/>
      <c r="BW68" s="660"/>
      <c r="BX68" s="660"/>
      <c r="BY68" s="660"/>
      <c r="BZ68" s="660"/>
      <c r="CA68" s="660"/>
      <c r="CB68" s="660"/>
      <c r="CC68" s="660"/>
      <c r="CD68" s="660"/>
      <c r="CE68" s="660"/>
      <c r="CF68" s="660"/>
      <c r="CG68" s="660"/>
      <c r="CH68" s="660"/>
      <c r="CI68" s="660"/>
      <c r="CJ68" s="660"/>
      <c r="CK68" s="661"/>
      <c r="CL68" s="659"/>
      <c r="CM68" s="660"/>
      <c r="CN68" s="660"/>
      <c r="CO68" s="660"/>
      <c r="CP68" s="660"/>
      <c r="CQ68" s="660"/>
      <c r="CR68" s="660"/>
      <c r="CS68" s="660"/>
      <c r="CT68" s="660"/>
      <c r="CU68" s="660"/>
      <c r="CV68" s="660"/>
      <c r="CW68" s="660"/>
      <c r="CX68" s="660"/>
      <c r="CY68" s="660"/>
      <c r="CZ68" s="661"/>
    </row>
    <row r="69" spans="1:104" s="215" customFormat="1" ht="13.5" customHeight="1" x14ac:dyDescent="0.2">
      <c r="A69" s="640" t="s">
        <v>68</v>
      </c>
      <c r="B69" s="640"/>
      <c r="C69" s="640"/>
      <c r="D69" s="640"/>
      <c r="E69" s="640"/>
      <c r="F69" s="640"/>
      <c r="G69" s="337"/>
      <c r="H69" s="646" t="s">
        <v>344</v>
      </c>
      <c r="I69" s="646"/>
      <c r="J69" s="646"/>
      <c r="K69" s="646"/>
      <c r="L69" s="646"/>
      <c r="M69" s="646"/>
      <c r="N69" s="646"/>
      <c r="O69" s="646"/>
      <c r="P69" s="646"/>
      <c r="Q69" s="646"/>
      <c r="R69" s="646"/>
      <c r="S69" s="646"/>
      <c r="T69" s="646"/>
      <c r="U69" s="646"/>
      <c r="V69" s="646"/>
      <c r="W69" s="646"/>
      <c r="X69" s="646"/>
      <c r="Y69" s="646"/>
      <c r="Z69" s="646"/>
      <c r="AA69" s="646"/>
      <c r="AB69" s="646"/>
      <c r="AC69" s="646"/>
      <c r="AD69" s="646"/>
      <c r="AE69" s="646"/>
      <c r="AF69" s="646"/>
      <c r="AG69" s="646"/>
      <c r="AH69" s="646"/>
      <c r="AI69" s="646"/>
      <c r="AJ69" s="646"/>
      <c r="AK69" s="646"/>
      <c r="AL69" s="646"/>
      <c r="AM69" s="646"/>
      <c r="AN69" s="646"/>
      <c r="AO69" s="646"/>
      <c r="AP69" s="646"/>
      <c r="AQ69" s="646"/>
      <c r="AR69" s="646"/>
      <c r="AS69" s="646"/>
      <c r="AT69" s="646"/>
      <c r="AU69" s="646"/>
      <c r="AV69" s="646"/>
      <c r="AW69" s="646"/>
      <c r="AX69" s="646"/>
      <c r="AY69" s="646"/>
      <c r="AZ69" s="646"/>
      <c r="BA69" s="646"/>
      <c r="BB69" s="646"/>
      <c r="BC69" s="646"/>
      <c r="BD69" s="646"/>
      <c r="BE69" s="646"/>
      <c r="BF69" s="646"/>
      <c r="BG69" s="646"/>
      <c r="BH69" s="646"/>
      <c r="BI69" s="646"/>
      <c r="BJ69" s="646"/>
      <c r="BK69" s="646"/>
      <c r="BL69" s="646"/>
      <c r="BM69" s="646"/>
      <c r="BN69" s="646"/>
      <c r="BO69" s="646"/>
      <c r="BP69" s="646"/>
      <c r="BQ69" s="646"/>
      <c r="BR69" s="646"/>
      <c r="BS69" s="646"/>
      <c r="BT69" s="646"/>
      <c r="BU69" s="647"/>
      <c r="BV69" s="552"/>
      <c r="BW69" s="552"/>
      <c r="BX69" s="552"/>
      <c r="BY69" s="552"/>
      <c r="BZ69" s="552"/>
      <c r="CA69" s="552"/>
      <c r="CB69" s="552"/>
      <c r="CC69" s="552"/>
      <c r="CD69" s="552"/>
      <c r="CE69" s="552"/>
      <c r="CF69" s="552"/>
      <c r="CG69" s="552"/>
      <c r="CH69" s="552"/>
      <c r="CI69" s="552"/>
      <c r="CJ69" s="552"/>
      <c r="CK69" s="552"/>
      <c r="CL69" s="552"/>
      <c r="CM69" s="552"/>
      <c r="CN69" s="552"/>
      <c r="CO69" s="552"/>
      <c r="CP69" s="552"/>
      <c r="CQ69" s="552"/>
      <c r="CR69" s="552"/>
      <c r="CS69" s="552"/>
      <c r="CT69" s="552"/>
      <c r="CU69" s="552"/>
      <c r="CV69" s="552"/>
      <c r="CW69" s="552"/>
      <c r="CX69" s="552"/>
      <c r="CY69" s="552"/>
      <c r="CZ69" s="552"/>
    </row>
    <row r="70" spans="1:104" s="215" customFormat="1" ht="18.75" customHeight="1" x14ac:dyDescent="0.2">
      <c r="A70" s="640" t="s">
        <v>69</v>
      </c>
      <c r="B70" s="640"/>
      <c r="C70" s="640"/>
      <c r="D70" s="640"/>
      <c r="E70" s="640"/>
      <c r="F70" s="640"/>
      <c r="G70" s="337"/>
      <c r="H70" s="646" t="s">
        <v>341</v>
      </c>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c r="AH70" s="646"/>
      <c r="AI70" s="646"/>
      <c r="AJ70" s="646"/>
      <c r="AK70" s="646"/>
      <c r="AL70" s="646"/>
      <c r="AM70" s="646"/>
      <c r="AN70" s="646"/>
      <c r="AO70" s="646"/>
      <c r="AP70" s="646"/>
      <c r="AQ70" s="646"/>
      <c r="AR70" s="646"/>
      <c r="AS70" s="646"/>
      <c r="AT70" s="646"/>
      <c r="AU70" s="646"/>
      <c r="AV70" s="646"/>
      <c r="AW70" s="646"/>
      <c r="AX70" s="646"/>
      <c r="AY70" s="646"/>
      <c r="AZ70" s="646"/>
      <c r="BA70" s="646"/>
      <c r="BB70" s="646"/>
      <c r="BC70" s="646"/>
      <c r="BD70" s="646"/>
      <c r="BE70" s="646"/>
      <c r="BF70" s="646"/>
      <c r="BG70" s="646"/>
      <c r="BH70" s="646"/>
      <c r="BI70" s="646"/>
      <c r="BJ70" s="646"/>
      <c r="BK70" s="646"/>
      <c r="BL70" s="646"/>
      <c r="BM70" s="646"/>
      <c r="BN70" s="646"/>
      <c r="BO70" s="646"/>
      <c r="BP70" s="646"/>
      <c r="BQ70" s="646"/>
      <c r="BR70" s="646"/>
      <c r="BS70" s="646"/>
      <c r="BT70" s="646"/>
      <c r="BU70" s="647"/>
      <c r="BV70" s="552"/>
      <c r="BW70" s="552"/>
      <c r="BX70" s="552"/>
      <c r="BY70" s="552"/>
      <c r="BZ70" s="552"/>
      <c r="CA70" s="552"/>
      <c r="CB70" s="552"/>
      <c r="CC70" s="552"/>
      <c r="CD70" s="552"/>
      <c r="CE70" s="552"/>
      <c r="CF70" s="552"/>
      <c r="CG70" s="552"/>
      <c r="CH70" s="552"/>
      <c r="CI70" s="552"/>
      <c r="CJ70" s="552"/>
      <c r="CK70" s="552"/>
      <c r="CL70" s="552"/>
      <c r="CM70" s="552"/>
      <c r="CN70" s="552"/>
      <c r="CO70" s="552"/>
      <c r="CP70" s="552"/>
      <c r="CQ70" s="552"/>
      <c r="CR70" s="552"/>
      <c r="CS70" s="552"/>
      <c r="CT70" s="552"/>
      <c r="CU70" s="552"/>
      <c r="CV70" s="552"/>
      <c r="CW70" s="552"/>
      <c r="CX70" s="552"/>
      <c r="CY70" s="552"/>
      <c r="CZ70" s="552"/>
    </row>
    <row r="71" spans="1:104" s="215" customFormat="1" ht="38.25" customHeight="1" x14ac:dyDescent="0.2">
      <c r="A71" s="640" t="s">
        <v>70</v>
      </c>
      <c r="B71" s="640"/>
      <c r="C71" s="640"/>
      <c r="D71" s="640"/>
      <c r="E71" s="640"/>
      <c r="F71" s="640"/>
      <c r="G71" s="337"/>
      <c r="H71" s="641" t="s">
        <v>345</v>
      </c>
      <c r="I71" s="641"/>
      <c r="J71" s="641"/>
      <c r="K71" s="641"/>
      <c r="L71" s="641"/>
      <c r="M71" s="641"/>
      <c r="N71" s="641"/>
      <c r="O71" s="641"/>
      <c r="P71" s="641"/>
      <c r="Q71" s="641"/>
      <c r="R71" s="641"/>
      <c r="S71" s="641"/>
      <c r="T71" s="641"/>
      <c r="U71" s="641"/>
      <c r="V71" s="641"/>
      <c r="W71" s="641"/>
      <c r="X71" s="641"/>
      <c r="Y71" s="641"/>
      <c r="Z71" s="641"/>
      <c r="AA71" s="641"/>
      <c r="AB71" s="641"/>
      <c r="AC71" s="641"/>
      <c r="AD71" s="641"/>
      <c r="AE71" s="641"/>
      <c r="AF71" s="641"/>
      <c r="AG71" s="641"/>
      <c r="AH71" s="641"/>
      <c r="AI71" s="641"/>
      <c r="AJ71" s="641"/>
      <c r="AK71" s="641"/>
      <c r="AL71" s="641"/>
      <c r="AM71" s="641"/>
      <c r="AN71" s="641"/>
      <c r="AO71" s="641"/>
      <c r="AP71" s="641"/>
      <c r="AQ71" s="641"/>
      <c r="AR71" s="641"/>
      <c r="AS71" s="641"/>
      <c r="AT71" s="641"/>
      <c r="AU71" s="641"/>
      <c r="AV71" s="641"/>
      <c r="AW71" s="641"/>
      <c r="AX71" s="641"/>
      <c r="AY71" s="641"/>
      <c r="AZ71" s="641"/>
      <c r="BA71" s="641"/>
      <c r="BB71" s="641"/>
      <c r="BC71" s="641"/>
      <c r="BD71" s="641"/>
      <c r="BE71" s="641"/>
      <c r="BF71" s="641"/>
      <c r="BG71" s="641"/>
      <c r="BH71" s="641"/>
      <c r="BI71" s="641"/>
      <c r="BJ71" s="641"/>
      <c r="BK71" s="641"/>
      <c r="BL71" s="641"/>
      <c r="BM71" s="641"/>
      <c r="BN71" s="641"/>
      <c r="BO71" s="641"/>
      <c r="BP71" s="641"/>
      <c r="BQ71" s="641"/>
      <c r="BR71" s="641"/>
      <c r="BS71" s="641"/>
      <c r="BT71" s="641"/>
      <c r="BU71" s="642"/>
      <c r="BV71" s="552"/>
      <c r="BW71" s="552"/>
      <c r="BX71" s="552"/>
      <c r="BY71" s="552"/>
      <c r="BZ71" s="552"/>
      <c r="CA71" s="552"/>
      <c r="CB71" s="552"/>
      <c r="CC71" s="552"/>
      <c r="CD71" s="552"/>
      <c r="CE71" s="552"/>
      <c r="CF71" s="552"/>
      <c r="CG71" s="552"/>
      <c r="CH71" s="552"/>
      <c r="CI71" s="552"/>
      <c r="CJ71" s="552"/>
      <c r="CK71" s="552"/>
      <c r="CL71" s="553"/>
      <c r="CM71" s="552"/>
      <c r="CN71" s="552"/>
      <c r="CO71" s="552"/>
      <c r="CP71" s="552"/>
      <c r="CQ71" s="552"/>
      <c r="CR71" s="552"/>
      <c r="CS71" s="552"/>
      <c r="CT71" s="552"/>
      <c r="CU71" s="552"/>
      <c r="CV71" s="552"/>
      <c r="CW71" s="552"/>
      <c r="CX71" s="552"/>
      <c r="CY71" s="552"/>
      <c r="CZ71" s="552"/>
    </row>
    <row r="72" spans="1:104" s="215" customFormat="1" ht="13.5" customHeight="1" x14ac:dyDescent="0.2">
      <c r="A72" s="640"/>
      <c r="B72" s="640"/>
      <c r="C72" s="640"/>
      <c r="D72" s="640"/>
      <c r="E72" s="640"/>
      <c r="F72" s="640"/>
      <c r="G72" s="549" t="s">
        <v>262</v>
      </c>
      <c r="H72" s="550"/>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50"/>
      <c r="AK72" s="550"/>
      <c r="AL72" s="550"/>
      <c r="AM72" s="550"/>
      <c r="AN72" s="550"/>
      <c r="AO72" s="550"/>
      <c r="AP72" s="550"/>
      <c r="AQ72" s="550"/>
      <c r="AR72" s="550"/>
      <c r="AS72" s="550"/>
      <c r="AT72" s="550"/>
      <c r="AU72" s="550"/>
      <c r="AV72" s="550"/>
      <c r="AW72" s="550"/>
      <c r="AX72" s="550"/>
      <c r="AY72" s="550"/>
      <c r="AZ72" s="550"/>
      <c r="BA72" s="550"/>
      <c r="BB72" s="550"/>
      <c r="BC72" s="550"/>
      <c r="BD72" s="550"/>
      <c r="BE72" s="550"/>
      <c r="BF72" s="550"/>
      <c r="BG72" s="550"/>
      <c r="BH72" s="550"/>
      <c r="BI72" s="550"/>
      <c r="BJ72" s="550"/>
      <c r="BK72" s="550"/>
      <c r="BL72" s="550"/>
      <c r="BM72" s="550"/>
      <c r="BN72" s="550"/>
      <c r="BO72" s="550"/>
      <c r="BP72" s="550"/>
      <c r="BQ72" s="550"/>
      <c r="BR72" s="550"/>
      <c r="BS72" s="550"/>
      <c r="BT72" s="550"/>
      <c r="BU72" s="551"/>
      <c r="BV72" s="645" t="s">
        <v>4</v>
      </c>
      <c r="BW72" s="645"/>
      <c r="BX72" s="645"/>
      <c r="BY72" s="645"/>
      <c r="BZ72" s="645"/>
      <c r="CA72" s="645"/>
      <c r="CB72" s="645"/>
      <c r="CC72" s="645"/>
      <c r="CD72" s="645"/>
      <c r="CE72" s="645"/>
      <c r="CF72" s="645"/>
      <c r="CG72" s="645"/>
      <c r="CH72" s="645"/>
      <c r="CI72" s="645"/>
      <c r="CJ72" s="645"/>
      <c r="CK72" s="645"/>
      <c r="CL72" s="554">
        <f>CL66</f>
        <v>32565.9</v>
      </c>
      <c r="CM72" s="645"/>
      <c r="CN72" s="645"/>
      <c r="CO72" s="645"/>
      <c r="CP72" s="645"/>
      <c r="CQ72" s="645"/>
      <c r="CR72" s="645"/>
      <c r="CS72" s="645"/>
      <c r="CT72" s="645"/>
      <c r="CU72" s="645"/>
      <c r="CV72" s="645"/>
      <c r="CW72" s="645"/>
      <c r="CX72" s="645"/>
      <c r="CY72" s="645"/>
      <c r="CZ72" s="645"/>
    </row>
    <row r="73" spans="1:104" s="339" customFormat="1" ht="14.25" x14ac:dyDescent="0.2">
      <c r="A73" s="644" t="s">
        <v>47</v>
      </c>
      <c r="B73" s="644"/>
      <c r="C73" s="644"/>
      <c r="D73" s="644"/>
      <c r="E73" s="644"/>
      <c r="F73" s="644"/>
      <c r="G73" s="644"/>
      <c r="H73" s="644"/>
      <c r="I73" s="644"/>
      <c r="J73" s="644"/>
      <c r="K73" s="644"/>
      <c r="L73" s="644"/>
      <c r="M73" s="644"/>
      <c r="N73" s="644"/>
      <c r="O73" s="644"/>
      <c r="P73" s="644"/>
      <c r="Q73" s="644"/>
      <c r="R73" s="644"/>
      <c r="S73" s="644"/>
      <c r="T73" s="644"/>
      <c r="U73" s="644"/>
      <c r="V73" s="644"/>
      <c r="W73" s="644"/>
      <c r="X73" s="644"/>
      <c r="Y73" s="644"/>
      <c r="Z73" s="644"/>
      <c r="AA73" s="644"/>
      <c r="AB73" s="644"/>
      <c r="AC73" s="644"/>
      <c r="AD73" s="644"/>
      <c r="AE73" s="644"/>
      <c r="AF73" s="644"/>
      <c r="AG73" s="644"/>
      <c r="AH73" s="644"/>
      <c r="AI73" s="644"/>
      <c r="AJ73" s="644"/>
      <c r="AK73" s="644"/>
      <c r="AL73" s="644"/>
      <c r="AM73" s="644"/>
      <c r="AN73" s="644"/>
      <c r="AO73" s="593" t="s">
        <v>817</v>
      </c>
      <c r="AP73" s="593"/>
      <c r="AQ73" s="593"/>
      <c r="AR73" s="593"/>
      <c r="AS73" s="593"/>
      <c r="AT73" s="593"/>
      <c r="AU73" s="593"/>
      <c r="AV73" s="593"/>
      <c r="AW73" s="593"/>
      <c r="AX73" s="593"/>
      <c r="AY73" s="593"/>
      <c r="AZ73" s="593"/>
      <c r="BA73" s="593"/>
      <c r="BB73" s="593"/>
      <c r="BC73" s="593"/>
      <c r="BD73" s="593"/>
      <c r="BE73" s="593"/>
      <c r="BF73" s="593"/>
      <c r="BG73" s="593"/>
      <c r="BH73" s="593"/>
      <c r="BI73" s="593"/>
      <c r="BJ73" s="593"/>
      <c r="BK73" s="593"/>
      <c r="BL73" s="593"/>
      <c r="BM73" s="593"/>
      <c r="BN73" s="593"/>
      <c r="BO73" s="593"/>
      <c r="BP73" s="593"/>
      <c r="BQ73" s="593"/>
      <c r="BR73" s="593"/>
      <c r="BS73" s="593"/>
      <c r="BT73" s="593"/>
      <c r="BU73" s="593"/>
      <c r="BV73" s="593"/>
      <c r="BW73" s="593"/>
      <c r="BX73" s="593"/>
      <c r="BY73" s="593"/>
      <c r="BZ73" s="593"/>
      <c r="CA73" s="593"/>
      <c r="CB73" s="593"/>
      <c r="CC73" s="593"/>
      <c r="CD73" s="593"/>
      <c r="CE73" s="593"/>
      <c r="CF73" s="593"/>
      <c r="CG73" s="593"/>
      <c r="CH73" s="593"/>
      <c r="CI73" s="593"/>
      <c r="CJ73" s="593"/>
      <c r="CK73" s="593"/>
      <c r="CL73" s="593"/>
      <c r="CM73" s="593"/>
      <c r="CN73" s="593"/>
      <c r="CO73" s="593"/>
      <c r="CP73" s="593"/>
      <c r="CQ73" s="593"/>
      <c r="CR73" s="593"/>
      <c r="CS73" s="593"/>
      <c r="CT73" s="593"/>
      <c r="CU73" s="593"/>
      <c r="CV73" s="593"/>
      <c r="CW73" s="593"/>
      <c r="CX73" s="593"/>
      <c r="CY73" s="593"/>
      <c r="CZ73" s="593"/>
    </row>
    <row r="74" spans="1:104" ht="55.5" customHeight="1" x14ac:dyDescent="0.25">
      <c r="A74" s="589" t="s">
        <v>48</v>
      </c>
      <c r="B74" s="589"/>
      <c r="C74" s="589"/>
      <c r="D74" s="589"/>
      <c r="E74" s="589"/>
      <c r="F74" s="589"/>
      <c r="G74" s="589" t="s">
        <v>63</v>
      </c>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89"/>
      <c r="AL74" s="589"/>
      <c r="AM74" s="589"/>
      <c r="AN74" s="589"/>
      <c r="AO74" s="589"/>
      <c r="AP74" s="589"/>
      <c r="AQ74" s="589"/>
      <c r="AR74" s="589"/>
      <c r="AS74" s="589"/>
      <c r="AT74" s="589"/>
      <c r="AU74" s="589"/>
      <c r="AV74" s="589"/>
      <c r="AW74" s="589"/>
      <c r="AX74" s="589"/>
      <c r="AY74" s="589"/>
      <c r="AZ74" s="589"/>
      <c r="BA74" s="589"/>
      <c r="BB74" s="589"/>
      <c r="BC74" s="589"/>
      <c r="BD74" s="589"/>
      <c r="BE74" s="589"/>
      <c r="BF74" s="589"/>
      <c r="BG74" s="589"/>
      <c r="BH74" s="589"/>
      <c r="BI74" s="589"/>
      <c r="BJ74" s="589"/>
      <c r="BK74" s="589"/>
      <c r="BL74" s="589"/>
      <c r="BM74" s="589"/>
      <c r="BN74" s="589"/>
      <c r="BO74" s="589"/>
      <c r="BP74" s="589"/>
      <c r="BQ74" s="589"/>
      <c r="BR74" s="589"/>
      <c r="BS74" s="589"/>
      <c r="BT74" s="589"/>
      <c r="BU74" s="589"/>
      <c r="BV74" s="583" t="s">
        <v>64</v>
      </c>
      <c r="BW74" s="584"/>
      <c r="BX74" s="584"/>
      <c r="BY74" s="584"/>
      <c r="BZ74" s="584"/>
      <c r="CA74" s="584"/>
      <c r="CB74" s="584"/>
      <c r="CC74" s="584"/>
      <c r="CD74" s="584"/>
      <c r="CE74" s="584"/>
      <c r="CF74" s="584"/>
      <c r="CG74" s="584"/>
      <c r="CH74" s="584"/>
      <c r="CI74" s="584"/>
      <c r="CJ74" s="584"/>
      <c r="CK74" s="585"/>
      <c r="CL74" s="583" t="s">
        <v>65</v>
      </c>
      <c r="CM74" s="584"/>
      <c r="CN74" s="584"/>
      <c r="CO74" s="584"/>
      <c r="CP74" s="584"/>
      <c r="CQ74" s="584"/>
      <c r="CR74" s="584"/>
      <c r="CS74" s="584"/>
      <c r="CT74" s="584"/>
      <c r="CU74" s="584"/>
      <c r="CV74" s="584"/>
      <c r="CW74" s="584"/>
      <c r="CX74" s="584"/>
      <c r="CY74" s="584"/>
      <c r="CZ74" s="584"/>
    </row>
    <row r="75" spans="1:104" s="215" customFormat="1" ht="12.75" x14ac:dyDescent="0.2">
      <c r="A75" s="582">
        <v>1</v>
      </c>
      <c r="B75" s="582"/>
      <c r="C75" s="582"/>
      <c r="D75" s="582"/>
      <c r="E75" s="582"/>
      <c r="F75" s="582"/>
      <c r="G75" s="582">
        <v>2</v>
      </c>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2"/>
      <c r="AL75" s="582"/>
      <c r="AM75" s="582"/>
      <c r="AN75" s="582"/>
      <c r="AO75" s="582"/>
      <c r="AP75" s="582"/>
      <c r="AQ75" s="582"/>
      <c r="AR75" s="582"/>
      <c r="AS75" s="582"/>
      <c r="AT75" s="582"/>
      <c r="AU75" s="582"/>
      <c r="AV75" s="582"/>
      <c r="AW75" s="582"/>
      <c r="AX75" s="582"/>
      <c r="AY75" s="582"/>
      <c r="AZ75" s="582"/>
      <c r="BA75" s="582"/>
      <c r="BB75" s="582"/>
      <c r="BC75" s="582"/>
      <c r="BD75" s="582"/>
      <c r="BE75" s="582"/>
      <c r="BF75" s="582"/>
      <c r="BG75" s="582"/>
      <c r="BH75" s="582"/>
      <c r="BI75" s="582"/>
      <c r="BJ75" s="582"/>
      <c r="BK75" s="582"/>
      <c r="BL75" s="582"/>
      <c r="BM75" s="582"/>
      <c r="BN75" s="582"/>
      <c r="BO75" s="582"/>
      <c r="BP75" s="582"/>
      <c r="BQ75" s="582"/>
      <c r="BR75" s="582"/>
      <c r="BS75" s="582"/>
      <c r="BT75" s="582"/>
      <c r="BU75" s="582"/>
      <c r="BV75" s="582">
        <v>3</v>
      </c>
      <c r="BW75" s="582"/>
      <c r="BX75" s="582"/>
      <c r="BY75" s="582"/>
      <c r="BZ75" s="582"/>
      <c r="CA75" s="582"/>
      <c r="CB75" s="582"/>
      <c r="CC75" s="582"/>
      <c r="CD75" s="582"/>
      <c r="CE75" s="582"/>
      <c r="CF75" s="582"/>
      <c r="CG75" s="582"/>
      <c r="CH75" s="582"/>
      <c r="CI75" s="582"/>
      <c r="CJ75" s="582"/>
      <c r="CK75" s="582"/>
      <c r="CL75" s="582">
        <v>4</v>
      </c>
      <c r="CM75" s="582"/>
      <c r="CN75" s="582"/>
      <c r="CO75" s="582"/>
      <c r="CP75" s="582"/>
      <c r="CQ75" s="582"/>
      <c r="CR75" s="582"/>
      <c r="CS75" s="582"/>
      <c r="CT75" s="582"/>
      <c r="CU75" s="582"/>
      <c r="CV75" s="582"/>
      <c r="CW75" s="582"/>
      <c r="CX75" s="582"/>
      <c r="CY75" s="582"/>
      <c r="CZ75" s="582"/>
    </row>
    <row r="76" spans="1:104" s="357" customFormat="1" ht="15" customHeight="1" x14ac:dyDescent="0.25">
      <c r="A76" s="611" t="s">
        <v>438</v>
      </c>
      <c r="B76" s="612"/>
      <c r="C76" s="612"/>
      <c r="D76" s="612"/>
      <c r="E76" s="612"/>
      <c r="F76" s="612"/>
      <c r="G76" s="612"/>
      <c r="H76" s="612"/>
      <c r="I76" s="612"/>
      <c r="J76" s="612"/>
      <c r="K76" s="612"/>
      <c r="L76" s="612"/>
      <c r="M76" s="612"/>
      <c r="N76" s="612"/>
      <c r="O76" s="612"/>
      <c r="P76" s="612"/>
      <c r="Q76" s="612"/>
      <c r="R76" s="612"/>
      <c r="S76" s="612"/>
      <c r="T76" s="612"/>
      <c r="U76" s="612"/>
      <c r="V76" s="612"/>
      <c r="W76" s="612"/>
      <c r="X76" s="612"/>
      <c r="Y76" s="612"/>
      <c r="Z76" s="612"/>
      <c r="AA76" s="612"/>
      <c r="AB76" s="612"/>
      <c r="AC76" s="612"/>
      <c r="AD76" s="612"/>
      <c r="AE76" s="612"/>
      <c r="AF76" s="612"/>
      <c r="AG76" s="612"/>
      <c r="AH76" s="612"/>
      <c r="AI76" s="612"/>
      <c r="AJ76" s="612"/>
      <c r="AK76" s="612"/>
      <c r="AL76" s="612"/>
      <c r="AM76" s="612"/>
      <c r="AN76" s="612"/>
      <c r="AO76" s="612"/>
      <c r="AP76" s="612"/>
      <c r="AQ76" s="612"/>
      <c r="AR76" s="612"/>
      <c r="AS76" s="612"/>
      <c r="AT76" s="612"/>
      <c r="AU76" s="612"/>
      <c r="AV76" s="612"/>
      <c r="AW76" s="612"/>
      <c r="AX76" s="612"/>
      <c r="AY76" s="612"/>
      <c r="AZ76" s="612"/>
      <c r="BA76" s="612"/>
      <c r="BB76" s="612"/>
      <c r="BC76" s="612"/>
      <c r="BD76" s="612"/>
      <c r="BE76" s="612"/>
      <c r="BF76" s="612"/>
      <c r="BG76" s="612"/>
      <c r="BH76" s="612"/>
      <c r="BI76" s="612"/>
      <c r="BJ76" s="612"/>
      <c r="BK76" s="612"/>
      <c r="BL76" s="612"/>
      <c r="BM76" s="612"/>
      <c r="BN76" s="612"/>
      <c r="BO76" s="612"/>
      <c r="BP76" s="612"/>
      <c r="BQ76" s="612"/>
      <c r="BR76" s="612"/>
      <c r="BS76" s="612"/>
      <c r="BT76" s="612"/>
      <c r="BU76" s="612"/>
      <c r="BV76" s="612"/>
      <c r="BW76" s="612"/>
      <c r="BX76" s="612"/>
      <c r="BY76" s="612"/>
      <c r="BZ76" s="612"/>
      <c r="CA76" s="612"/>
      <c r="CB76" s="612"/>
      <c r="CC76" s="612"/>
      <c r="CD76" s="612"/>
      <c r="CE76" s="612"/>
      <c r="CF76" s="612"/>
      <c r="CG76" s="612"/>
      <c r="CH76" s="612"/>
      <c r="CI76" s="612"/>
      <c r="CJ76" s="612"/>
      <c r="CK76" s="612"/>
      <c r="CL76" s="612"/>
      <c r="CM76" s="612"/>
      <c r="CN76" s="612"/>
      <c r="CO76" s="612"/>
      <c r="CP76" s="612"/>
      <c r="CQ76" s="612"/>
      <c r="CR76" s="612"/>
      <c r="CS76" s="612"/>
      <c r="CT76" s="612"/>
      <c r="CU76" s="612"/>
      <c r="CV76" s="612"/>
      <c r="CW76" s="612"/>
      <c r="CX76" s="612"/>
      <c r="CY76" s="612"/>
      <c r="CZ76" s="613"/>
    </row>
    <row r="77" spans="1:104" ht="42" customHeight="1" x14ac:dyDescent="0.25">
      <c r="A77" s="640" t="s">
        <v>66</v>
      </c>
      <c r="B77" s="640"/>
      <c r="C77" s="640"/>
      <c r="D77" s="640"/>
      <c r="E77" s="640"/>
      <c r="F77" s="640"/>
      <c r="G77" s="337"/>
      <c r="H77" s="641" t="s">
        <v>342</v>
      </c>
      <c r="I77" s="641"/>
      <c r="J77" s="641"/>
      <c r="K77" s="641"/>
      <c r="L77" s="641"/>
      <c r="M77" s="641"/>
      <c r="N77" s="641"/>
      <c r="O77" s="641"/>
      <c r="P77" s="641"/>
      <c r="Q77" s="641"/>
      <c r="R77" s="641"/>
      <c r="S77" s="641"/>
      <c r="T77" s="641"/>
      <c r="U77" s="641"/>
      <c r="V77" s="641"/>
      <c r="W77" s="641"/>
      <c r="X77" s="641"/>
      <c r="Y77" s="641"/>
      <c r="Z77" s="641"/>
      <c r="AA77" s="641"/>
      <c r="AB77" s="641"/>
      <c r="AC77" s="641"/>
      <c r="AD77" s="641"/>
      <c r="AE77" s="641"/>
      <c r="AF77" s="641"/>
      <c r="AG77" s="641"/>
      <c r="AH77" s="641"/>
      <c r="AI77" s="641"/>
      <c r="AJ77" s="641"/>
      <c r="AK77" s="641"/>
      <c r="AL77" s="641"/>
      <c r="AM77" s="641"/>
      <c r="AN77" s="641"/>
      <c r="AO77" s="641"/>
      <c r="AP77" s="641"/>
      <c r="AQ77" s="641"/>
      <c r="AR77" s="641"/>
      <c r="AS77" s="641"/>
      <c r="AT77" s="641"/>
      <c r="AU77" s="641"/>
      <c r="AV77" s="641"/>
      <c r="AW77" s="641"/>
      <c r="AX77" s="641"/>
      <c r="AY77" s="641"/>
      <c r="AZ77" s="641"/>
      <c r="BA77" s="641"/>
      <c r="BB77" s="641"/>
      <c r="BC77" s="641"/>
      <c r="BD77" s="641"/>
      <c r="BE77" s="641"/>
      <c r="BF77" s="641"/>
      <c r="BG77" s="641"/>
      <c r="BH77" s="641"/>
      <c r="BI77" s="641"/>
      <c r="BJ77" s="641"/>
      <c r="BK77" s="641"/>
      <c r="BL77" s="641"/>
      <c r="BM77" s="641"/>
      <c r="BN77" s="641"/>
      <c r="BO77" s="641"/>
      <c r="BP77" s="641"/>
      <c r="BQ77" s="641"/>
      <c r="BR77" s="641"/>
      <c r="BS77" s="641"/>
      <c r="BT77" s="641"/>
      <c r="BU77" s="642"/>
      <c r="BV77" s="553">
        <v>78264.210000000006</v>
      </c>
      <c r="BW77" s="553"/>
      <c r="BX77" s="553"/>
      <c r="BY77" s="553"/>
      <c r="BZ77" s="553"/>
      <c r="CA77" s="553"/>
      <c r="CB77" s="553"/>
      <c r="CC77" s="553"/>
      <c r="CD77" s="553"/>
      <c r="CE77" s="553"/>
      <c r="CF77" s="553"/>
      <c r="CG77" s="553"/>
      <c r="CH77" s="553"/>
      <c r="CI77" s="553"/>
      <c r="CJ77" s="553"/>
      <c r="CK77" s="553"/>
      <c r="CL77" s="553">
        <v>23635.79</v>
      </c>
      <c r="CM77" s="553"/>
      <c r="CN77" s="553"/>
      <c r="CO77" s="553"/>
      <c r="CP77" s="553"/>
      <c r="CQ77" s="553"/>
      <c r="CR77" s="553"/>
      <c r="CS77" s="553"/>
      <c r="CT77" s="553"/>
      <c r="CU77" s="553"/>
      <c r="CV77" s="553"/>
      <c r="CW77" s="553"/>
      <c r="CX77" s="553"/>
      <c r="CY77" s="553"/>
      <c r="CZ77" s="553"/>
    </row>
    <row r="78" spans="1:104" s="215" customFormat="1" ht="12.75" x14ac:dyDescent="0.2">
      <c r="A78" s="648" t="s">
        <v>67</v>
      </c>
      <c r="B78" s="649"/>
      <c r="C78" s="649"/>
      <c r="D78" s="649"/>
      <c r="E78" s="649"/>
      <c r="F78" s="650"/>
      <c r="G78" s="237"/>
      <c r="H78" s="654" t="s">
        <v>3</v>
      </c>
      <c r="I78" s="654"/>
      <c r="J78" s="654"/>
      <c r="K78" s="654"/>
      <c r="L78" s="654"/>
      <c r="M78" s="654"/>
      <c r="N78" s="654"/>
      <c r="O78" s="654"/>
      <c r="P78" s="654"/>
      <c r="Q78" s="654"/>
      <c r="R78" s="654"/>
      <c r="S78" s="654"/>
      <c r="T78" s="654"/>
      <c r="U78" s="654"/>
      <c r="V78" s="654"/>
      <c r="W78" s="654"/>
      <c r="X78" s="654"/>
      <c r="Y78" s="654"/>
      <c r="Z78" s="654"/>
      <c r="AA78" s="654"/>
      <c r="AB78" s="654"/>
      <c r="AC78" s="654"/>
      <c r="AD78" s="654"/>
      <c r="AE78" s="654"/>
      <c r="AF78" s="654"/>
      <c r="AG78" s="654"/>
      <c r="AH78" s="654"/>
      <c r="AI78" s="654"/>
      <c r="AJ78" s="654"/>
      <c r="AK78" s="654"/>
      <c r="AL78" s="654"/>
      <c r="AM78" s="654"/>
      <c r="AN78" s="654"/>
      <c r="AO78" s="654"/>
      <c r="AP78" s="654"/>
      <c r="AQ78" s="654"/>
      <c r="AR78" s="654"/>
      <c r="AS78" s="654"/>
      <c r="AT78" s="654"/>
      <c r="AU78" s="654"/>
      <c r="AV78" s="654"/>
      <c r="AW78" s="654"/>
      <c r="AX78" s="654"/>
      <c r="AY78" s="654"/>
      <c r="AZ78" s="654"/>
      <c r="BA78" s="654"/>
      <c r="BB78" s="654"/>
      <c r="BC78" s="654"/>
      <c r="BD78" s="654"/>
      <c r="BE78" s="654"/>
      <c r="BF78" s="654"/>
      <c r="BG78" s="654"/>
      <c r="BH78" s="654"/>
      <c r="BI78" s="654"/>
      <c r="BJ78" s="654"/>
      <c r="BK78" s="654"/>
      <c r="BL78" s="654"/>
      <c r="BM78" s="654"/>
      <c r="BN78" s="654"/>
      <c r="BO78" s="654"/>
      <c r="BP78" s="654"/>
      <c r="BQ78" s="654"/>
      <c r="BR78" s="654"/>
      <c r="BS78" s="654"/>
      <c r="BT78" s="654"/>
      <c r="BU78" s="655"/>
      <c r="BV78" s="656">
        <f>BV77</f>
        <v>78264.210000000006</v>
      </c>
      <c r="BW78" s="657"/>
      <c r="BX78" s="657"/>
      <c r="BY78" s="657"/>
      <c r="BZ78" s="657"/>
      <c r="CA78" s="657"/>
      <c r="CB78" s="657"/>
      <c r="CC78" s="657"/>
      <c r="CD78" s="657"/>
      <c r="CE78" s="657"/>
      <c r="CF78" s="657"/>
      <c r="CG78" s="657"/>
      <c r="CH78" s="657"/>
      <c r="CI78" s="657"/>
      <c r="CJ78" s="657"/>
      <c r="CK78" s="658"/>
      <c r="CL78" s="656">
        <f>CL77</f>
        <v>23635.79</v>
      </c>
      <c r="CM78" s="657"/>
      <c r="CN78" s="657"/>
      <c r="CO78" s="657"/>
      <c r="CP78" s="657"/>
      <c r="CQ78" s="657"/>
      <c r="CR78" s="657"/>
      <c r="CS78" s="657"/>
      <c r="CT78" s="657"/>
      <c r="CU78" s="657"/>
      <c r="CV78" s="657"/>
      <c r="CW78" s="657"/>
      <c r="CX78" s="657"/>
      <c r="CY78" s="657"/>
      <c r="CZ78" s="658"/>
    </row>
    <row r="79" spans="1:104" s="215" customFormat="1" ht="10.5" customHeight="1" x14ac:dyDescent="0.2">
      <c r="A79" s="651"/>
      <c r="B79" s="652"/>
      <c r="C79" s="652"/>
      <c r="D79" s="652"/>
      <c r="E79" s="652"/>
      <c r="F79" s="653"/>
      <c r="G79" s="238"/>
      <c r="H79" s="662" t="s">
        <v>754</v>
      </c>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662"/>
      <c r="AP79" s="662"/>
      <c r="AQ79" s="662"/>
      <c r="AR79" s="662"/>
      <c r="AS79" s="662"/>
      <c r="AT79" s="662"/>
      <c r="AU79" s="662"/>
      <c r="AV79" s="662"/>
      <c r="AW79" s="662"/>
      <c r="AX79" s="662"/>
      <c r="AY79" s="662"/>
      <c r="AZ79" s="662"/>
      <c r="BA79" s="662"/>
      <c r="BB79" s="662"/>
      <c r="BC79" s="662"/>
      <c r="BD79" s="662"/>
      <c r="BE79" s="662"/>
      <c r="BF79" s="662"/>
      <c r="BG79" s="662"/>
      <c r="BH79" s="662"/>
      <c r="BI79" s="662"/>
      <c r="BJ79" s="662"/>
      <c r="BK79" s="662"/>
      <c r="BL79" s="662"/>
      <c r="BM79" s="662"/>
      <c r="BN79" s="662"/>
      <c r="BO79" s="662"/>
      <c r="BP79" s="662"/>
      <c r="BQ79" s="662"/>
      <c r="BR79" s="662"/>
      <c r="BS79" s="662"/>
      <c r="BT79" s="662"/>
      <c r="BU79" s="663"/>
      <c r="BV79" s="659"/>
      <c r="BW79" s="660"/>
      <c r="BX79" s="660"/>
      <c r="BY79" s="660"/>
      <c r="BZ79" s="660"/>
      <c r="CA79" s="660"/>
      <c r="CB79" s="660"/>
      <c r="CC79" s="660"/>
      <c r="CD79" s="660"/>
      <c r="CE79" s="660"/>
      <c r="CF79" s="660"/>
      <c r="CG79" s="660"/>
      <c r="CH79" s="660"/>
      <c r="CI79" s="660"/>
      <c r="CJ79" s="660"/>
      <c r="CK79" s="661"/>
      <c r="CL79" s="659"/>
      <c r="CM79" s="660"/>
      <c r="CN79" s="660"/>
      <c r="CO79" s="660"/>
      <c r="CP79" s="660"/>
      <c r="CQ79" s="660"/>
      <c r="CR79" s="660"/>
      <c r="CS79" s="660"/>
      <c r="CT79" s="660"/>
      <c r="CU79" s="660"/>
      <c r="CV79" s="660"/>
      <c r="CW79" s="660"/>
      <c r="CX79" s="660"/>
      <c r="CY79" s="660"/>
      <c r="CZ79" s="661"/>
    </row>
    <row r="80" spans="1:104" s="215" customFormat="1" ht="13.5" customHeight="1" x14ac:dyDescent="0.2">
      <c r="A80" s="640" t="s">
        <v>68</v>
      </c>
      <c r="B80" s="640"/>
      <c r="C80" s="640"/>
      <c r="D80" s="640"/>
      <c r="E80" s="640"/>
      <c r="F80" s="640"/>
      <c r="G80" s="337"/>
      <c r="H80" s="646" t="s">
        <v>344</v>
      </c>
      <c r="I80" s="646"/>
      <c r="J80" s="646"/>
      <c r="K80" s="646"/>
      <c r="L80" s="646"/>
      <c r="M80" s="646"/>
      <c r="N80" s="646"/>
      <c r="O80" s="646"/>
      <c r="P80" s="646"/>
      <c r="Q80" s="646"/>
      <c r="R80" s="646"/>
      <c r="S80" s="646"/>
      <c r="T80" s="646"/>
      <c r="U80" s="646"/>
      <c r="V80" s="646"/>
      <c r="W80" s="646"/>
      <c r="X80" s="646"/>
      <c r="Y80" s="646"/>
      <c r="Z80" s="646"/>
      <c r="AA80" s="646"/>
      <c r="AB80" s="646"/>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46"/>
      <c r="AY80" s="646"/>
      <c r="AZ80" s="646"/>
      <c r="BA80" s="646"/>
      <c r="BB80" s="646"/>
      <c r="BC80" s="646"/>
      <c r="BD80" s="646"/>
      <c r="BE80" s="646"/>
      <c r="BF80" s="646"/>
      <c r="BG80" s="646"/>
      <c r="BH80" s="646"/>
      <c r="BI80" s="646"/>
      <c r="BJ80" s="646"/>
      <c r="BK80" s="646"/>
      <c r="BL80" s="646"/>
      <c r="BM80" s="646"/>
      <c r="BN80" s="646"/>
      <c r="BO80" s="646"/>
      <c r="BP80" s="646"/>
      <c r="BQ80" s="646"/>
      <c r="BR80" s="646"/>
      <c r="BS80" s="646"/>
      <c r="BT80" s="646"/>
      <c r="BU80" s="647"/>
      <c r="BV80" s="552"/>
      <c r="BW80" s="552"/>
      <c r="BX80" s="552"/>
      <c r="BY80" s="552"/>
      <c r="BZ80" s="552"/>
      <c r="CA80" s="552"/>
      <c r="CB80" s="552"/>
      <c r="CC80" s="552"/>
      <c r="CD80" s="552"/>
      <c r="CE80" s="552"/>
      <c r="CF80" s="552"/>
      <c r="CG80" s="552"/>
      <c r="CH80" s="552"/>
      <c r="CI80" s="552"/>
      <c r="CJ80" s="552"/>
      <c r="CK80" s="552"/>
      <c r="CL80" s="552"/>
      <c r="CM80" s="552"/>
      <c r="CN80" s="552"/>
      <c r="CO80" s="552"/>
      <c r="CP80" s="552"/>
      <c r="CQ80" s="552"/>
      <c r="CR80" s="552"/>
      <c r="CS80" s="552"/>
      <c r="CT80" s="552"/>
      <c r="CU80" s="552"/>
      <c r="CV80" s="552"/>
      <c r="CW80" s="552"/>
      <c r="CX80" s="552"/>
      <c r="CY80" s="552"/>
      <c r="CZ80" s="552"/>
    </row>
    <row r="81" spans="1:104" s="215" customFormat="1" ht="18.75" customHeight="1" x14ac:dyDescent="0.2">
      <c r="A81" s="640" t="s">
        <v>69</v>
      </c>
      <c r="B81" s="640"/>
      <c r="C81" s="640"/>
      <c r="D81" s="640"/>
      <c r="E81" s="640"/>
      <c r="F81" s="640"/>
      <c r="G81" s="337"/>
      <c r="H81" s="646" t="s">
        <v>341</v>
      </c>
      <c r="I81" s="646"/>
      <c r="J81" s="646"/>
      <c r="K81" s="646"/>
      <c r="L81" s="646"/>
      <c r="M81" s="646"/>
      <c r="N81" s="646"/>
      <c r="O81" s="646"/>
      <c r="P81" s="646"/>
      <c r="Q81" s="646"/>
      <c r="R81" s="646"/>
      <c r="S81" s="646"/>
      <c r="T81" s="646"/>
      <c r="U81" s="646"/>
      <c r="V81" s="646"/>
      <c r="W81" s="646"/>
      <c r="X81" s="646"/>
      <c r="Y81" s="646"/>
      <c r="Z81" s="646"/>
      <c r="AA81" s="646"/>
      <c r="AB81" s="646"/>
      <c r="AC81" s="646"/>
      <c r="AD81" s="646"/>
      <c r="AE81" s="646"/>
      <c r="AF81" s="646"/>
      <c r="AG81" s="646"/>
      <c r="AH81" s="646"/>
      <c r="AI81" s="646"/>
      <c r="AJ81" s="646"/>
      <c r="AK81" s="646"/>
      <c r="AL81" s="646"/>
      <c r="AM81" s="646"/>
      <c r="AN81" s="646"/>
      <c r="AO81" s="646"/>
      <c r="AP81" s="646"/>
      <c r="AQ81" s="646"/>
      <c r="AR81" s="646"/>
      <c r="AS81" s="646"/>
      <c r="AT81" s="646"/>
      <c r="AU81" s="646"/>
      <c r="AV81" s="646"/>
      <c r="AW81" s="646"/>
      <c r="AX81" s="646"/>
      <c r="AY81" s="646"/>
      <c r="AZ81" s="646"/>
      <c r="BA81" s="646"/>
      <c r="BB81" s="646"/>
      <c r="BC81" s="646"/>
      <c r="BD81" s="646"/>
      <c r="BE81" s="646"/>
      <c r="BF81" s="646"/>
      <c r="BG81" s="646"/>
      <c r="BH81" s="646"/>
      <c r="BI81" s="646"/>
      <c r="BJ81" s="646"/>
      <c r="BK81" s="646"/>
      <c r="BL81" s="646"/>
      <c r="BM81" s="646"/>
      <c r="BN81" s="646"/>
      <c r="BO81" s="646"/>
      <c r="BP81" s="646"/>
      <c r="BQ81" s="646"/>
      <c r="BR81" s="646"/>
      <c r="BS81" s="646"/>
      <c r="BT81" s="646"/>
      <c r="BU81" s="647"/>
      <c r="BV81" s="552"/>
      <c r="BW81" s="552"/>
      <c r="BX81" s="552"/>
      <c r="BY81" s="552"/>
      <c r="BZ81" s="552"/>
      <c r="CA81" s="552"/>
      <c r="CB81" s="552"/>
      <c r="CC81" s="552"/>
      <c r="CD81" s="552"/>
      <c r="CE81" s="552"/>
      <c r="CF81" s="552"/>
      <c r="CG81" s="552"/>
      <c r="CH81" s="552"/>
      <c r="CI81" s="552"/>
      <c r="CJ81" s="552"/>
      <c r="CK81" s="552"/>
      <c r="CL81" s="552"/>
      <c r="CM81" s="552"/>
      <c r="CN81" s="552"/>
      <c r="CO81" s="552"/>
      <c r="CP81" s="552"/>
      <c r="CQ81" s="552"/>
      <c r="CR81" s="552"/>
      <c r="CS81" s="552"/>
      <c r="CT81" s="552"/>
      <c r="CU81" s="552"/>
      <c r="CV81" s="552"/>
      <c r="CW81" s="552"/>
      <c r="CX81" s="552"/>
      <c r="CY81" s="552"/>
      <c r="CZ81" s="552"/>
    </row>
    <row r="82" spans="1:104" s="215" customFormat="1" ht="38.25" customHeight="1" x14ac:dyDescent="0.2">
      <c r="A82" s="640" t="s">
        <v>70</v>
      </c>
      <c r="B82" s="640"/>
      <c r="C82" s="640"/>
      <c r="D82" s="640"/>
      <c r="E82" s="640"/>
      <c r="F82" s="640"/>
      <c r="G82" s="337"/>
      <c r="H82" s="641" t="s">
        <v>345</v>
      </c>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1"/>
      <c r="AK82" s="641"/>
      <c r="AL82" s="641"/>
      <c r="AM82" s="641"/>
      <c r="AN82" s="641"/>
      <c r="AO82" s="641"/>
      <c r="AP82" s="641"/>
      <c r="AQ82" s="641"/>
      <c r="AR82" s="641"/>
      <c r="AS82" s="641"/>
      <c r="AT82" s="641"/>
      <c r="AU82" s="641"/>
      <c r="AV82" s="641"/>
      <c r="AW82" s="641"/>
      <c r="AX82" s="641"/>
      <c r="AY82" s="641"/>
      <c r="AZ82" s="641"/>
      <c r="BA82" s="641"/>
      <c r="BB82" s="641"/>
      <c r="BC82" s="641"/>
      <c r="BD82" s="641"/>
      <c r="BE82" s="641"/>
      <c r="BF82" s="641"/>
      <c r="BG82" s="641"/>
      <c r="BH82" s="641"/>
      <c r="BI82" s="641"/>
      <c r="BJ82" s="641"/>
      <c r="BK82" s="641"/>
      <c r="BL82" s="641"/>
      <c r="BM82" s="641"/>
      <c r="BN82" s="641"/>
      <c r="BO82" s="641"/>
      <c r="BP82" s="641"/>
      <c r="BQ82" s="641"/>
      <c r="BR82" s="641"/>
      <c r="BS82" s="641"/>
      <c r="BT82" s="641"/>
      <c r="BU82" s="642"/>
      <c r="BV82" s="552"/>
      <c r="BW82" s="552"/>
      <c r="BX82" s="552"/>
      <c r="BY82" s="552"/>
      <c r="BZ82" s="552"/>
      <c r="CA82" s="552"/>
      <c r="CB82" s="552"/>
      <c r="CC82" s="552"/>
      <c r="CD82" s="552"/>
      <c r="CE82" s="552"/>
      <c r="CF82" s="552"/>
      <c r="CG82" s="552"/>
      <c r="CH82" s="552"/>
      <c r="CI82" s="552"/>
      <c r="CJ82" s="552"/>
      <c r="CK82" s="552"/>
      <c r="CL82" s="553"/>
      <c r="CM82" s="552"/>
      <c r="CN82" s="552"/>
      <c r="CO82" s="552"/>
      <c r="CP82" s="552"/>
      <c r="CQ82" s="552"/>
      <c r="CR82" s="552"/>
      <c r="CS82" s="552"/>
      <c r="CT82" s="552"/>
      <c r="CU82" s="552"/>
      <c r="CV82" s="552"/>
      <c r="CW82" s="552"/>
      <c r="CX82" s="552"/>
      <c r="CY82" s="552"/>
      <c r="CZ82" s="552"/>
    </row>
    <row r="83" spans="1:104" s="215" customFormat="1" ht="13.5" customHeight="1" x14ac:dyDescent="0.2">
      <c r="A83" s="640"/>
      <c r="B83" s="640"/>
      <c r="C83" s="640"/>
      <c r="D83" s="640"/>
      <c r="E83" s="640"/>
      <c r="F83" s="640"/>
      <c r="G83" s="549" t="s">
        <v>262</v>
      </c>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0"/>
      <c r="AY83" s="550"/>
      <c r="AZ83" s="550"/>
      <c r="BA83" s="550"/>
      <c r="BB83" s="550"/>
      <c r="BC83" s="550"/>
      <c r="BD83" s="550"/>
      <c r="BE83" s="550"/>
      <c r="BF83" s="550"/>
      <c r="BG83" s="550"/>
      <c r="BH83" s="550"/>
      <c r="BI83" s="550"/>
      <c r="BJ83" s="550"/>
      <c r="BK83" s="550"/>
      <c r="BL83" s="550"/>
      <c r="BM83" s="550"/>
      <c r="BN83" s="550"/>
      <c r="BO83" s="550"/>
      <c r="BP83" s="550"/>
      <c r="BQ83" s="550"/>
      <c r="BR83" s="550"/>
      <c r="BS83" s="550"/>
      <c r="BT83" s="550"/>
      <c r="BU83" s="551"/>
      <c r="BV83" s="645" t="s">
        <v>4</v>
      </c>
      <c r="BW83" s="645"/>
      <c r="BX83" s="645"/>
      <c r="BY83" s="645"/>
      <c r="BZ83" s="645"/>
      <c r="CA83" s="645"/>
      <c r="CB83" s="645"/>
      <c r="CC83" s="645"/>
      <c r="CD83" s="645"/>
      <c r="CE83" s="645"/>
      <c r="CF83" s="645"/>
      <c r="CG83" s="645"/>
      <c r="CH83" s="645"/>
      <c r="CI83" s="645"/>
      <c r="CJ83" s="645"/>
      <c r="CK83" s="645"/>
      <c r="CL83" s="554">
        <f>CL77</f>
        <v>23635.79</v>
      </c>
      <c r="CM83" s="645"/>
      <c r="CN83" s="645"/>
      <c r="CO83" s="645"/>
      <c r="CP83" s="645"/>
      <c r="CQ83" s="645"/>
      <c r="CR83" s="645"/>
      <c r="CS83" s="645"/>
      <c r="CT83" s="645"/>
      <c r="CU83" s="645"/>
      <c r="CV83" s="645"/>
      <c r="CW83" s="645"/>
      <c r="CX83" s="645"/>
      <c r="CY83" s="645"/>
      <c r="CZ83" s="645"/>
    </row>
    <row r="84" spans="1:104" s="339" customFormat="1" ht="14.25" x14ac:dyDescent="0.2">
      <c r="A84" s="644" t="s">
        <v>604</v>
      </c>
      <c r="B84" s="644"/>
      <c r="C84" s="644"/>
      <c r="D84" s="644"/>
      <c r="E84" s="644"/>
      <c r="F84" s="644"/>
      <c r="G84" s="644"/>
      <c r="H84" s="644"/>
      <c r="I84" s="644"/>
      <c r="J84" s="644"/>
      <c r="K84" s="644"/>
      <c r="L84" s="644"/>
      <c r="M84" s="644"/>
      <c r="N84" s="644"/>
      <c r="O84" s="644"/>
      <c r="P84" s="644"/>
      <c r="Q84" s="644"/>
      <c r="R84" s="644"/>
      <c r="S84" s="644"/>
      <c r="T84" s="644"/>
      <c r="U84" s="644"/>
      <c r="V84" s="644"/>
      <c r="W84" s="644"/>
      <c r="X84" s="644"/>
      <c r="Y84" s="644"/>
      <c r="Z84" s="644"/>
      <c r="AA84" s="644"/>
      <c r="AB84" s="644"/>
      <c r="AC84" s="644"/>
      <c r="AD84" s="644"/>
      <c r="AE84" s="644"/>
      <c r="AF84" s="644"/>
      <c r="AG84" s="644"/>
      <c r="AH84" s="644"/>
      <c r="AI84" s="644"/>
      <c r="AJ84" s="644"/>
      <c r="AK84" s="644"/>
      <c r="AL84" s="644"/>
      <c r="AM84" s="644"/>
      <c r="AN84" s="644"/>
      <c r="AO84" s="644"/>
      <c r="AP84" s="644"/>
      <c r="AQ84" s="644"/>
      <c r="AR84" s="644"/>
      <c r="AS84" s="644"/>
      <c r="AT84" s="644"/>
      <c r="AU84" s="644"/>
      <c r="AV84" s="644"/>
      <c r="AW84" s="644"/>
      <c r="AX84" s="644"/>
      <c r="AY84" s="644"/>
      <c r="AZ84" s="644"/>
      <c r="BA84" s="644"/>
      <c r="BB84" s="644"/>
      <c r="BC84" s="644"/>
      <c r="BD84" s="644"/>
      <c r="BE84" s="644"/>
      <c r="BF84" s="644"/>
      <c r="BG84" s="644"/>
      <c r="BH84" s="644"/>
      <c r="BI84" s="644"/>
      <c r="BJ84" s="644"/>
      <c r="BK84" s="644"/>
      <c r="BL84" s="644"/>
      <c r="BM84" s="644"/>
      <c r="BN84" s="644"/>
      <c r="BO84" s="644"/>
      <c r="BP84" s="644"/>
      <c r="BQ84" s="644"/>
      <c r="BR84" s="644"/>
      <c r="BS84" s="644"/>
      <c r="BT84" s="644"/>
      <c r="BU84" s="644"/>
      <c r="BV84" s="644"/>
      <c r="BW84" s="644"/>
      <c r="BX84" s="644"/>
      <c r="BY84" s="644"/>
      <c r="BZ84" s="644"/>
      <c r="CA84" s="644"/>
      <c r="CB84" s="644"/>
      <c r="CC84" s="644"/>
      <c r="CD84" s="644"/>
      <c r="CE84" s="644"/>
      <c r="CF84" s="644"/>
      <c r="CG84" s="644"/>
      <c r="CH84" s="644"/>
      <c r="CI84" s="644"/>
      <c r="CJ84" s="644"/>
      <c r="CK84" s="644"/>
      <c r="CL84" s="644"/>
      <c r="CM84" s="644"/>
      <c r="CN84" s="644"/>
      <c r="CO84" s="644"/>
      <c r="CP84" s="644"/>
      <c r="CQ84" s="644"/>
      <c r="CR84" s="644"/>
      <c r="CS84" s="644"/>
      <c r="CT84" s="644"/>
      <c r="CU84" s="644"/>
      <c r="CV84" s="644"/>
      <c r="CW84" s="644"/>
      <c r="CX84" s="644"/>
      <c r="CY84" s="644"/>
      <c r="CZ84" s="644"/>
    </row>
    <row r="85" spans="1:104" s="339" customFormat="1" ht="29.25" customHeight="1" x14ac:dyDescent="0.2">
      <c r="A85" s="664" t="s">
        <v>605</v>
      </c>
      <c r="B85" s="664"/>
      <c r="C85" s="664"/>
      <c r="D85" s="664"/>
      <c r="E85" s="664"/>
      <c r="F85" s="664"/>
      <c r="G85" s="664"/>
      <c r="H85" s="664"/>
      <c r="I85" s="664"/>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664"/>
      <c r="AH85" s="664"/>
      <c r="AI85" s="664"/>
      <c r="AJ85" s="664"/>
      <c r="AK85" s="664"/>
      <c r="AL85" s="664"/>
      <c r="AM85" s="664"/>
      <c r="AN85" s="664"/>
      <c r="AO85" s="664"/>
      <c r="AP85" s="664"/>
      <c r="AQ85" s="664"/>
      <c r="AR85" s="664"/>
      <c r="AS85" s="664"/>
      <c r="AT85" s="664"/>
      <c r="AU85" s="664"/>
      <c r="AV85" s="664"/>
      <c r="AW85" s="664"/>
      <c r="AX85" s="664"/>
      <c r="AY85" s="664"/>
      <c r="AZ85" s="664"/>
      <c r="BA85" s="664"/>
      <c r="BB85" s="664"/>
      <c r="BC85" s="664"/>
      <c r="BD85" s="664"/>
      <c r="BE85" s="664"/>
      <c r="BF85" s="664"/>
      <c r="BG85" s="664"/>
      <c r="BH85" s="664"/>
      <c r="BI85" s="664"/>
      <c r="BJ85" s="664"/>
      <c r="BK85" s="664"/>
      <c r="BL85" s="664"/>
      <c r="BM85" s="664"/>
      <c r="BN85" s="664"/>
      <c r="BO85" s="664"/>
      <c r="BP85" s="664"/>
      <c r="BQ85" s="664"/>
      <c r="BR85" s="664"/>
      <c r="BS85" s="664"/>
      <c r="BT85" s="664"/>
      <c r="BU85" s="664"/>
      <c r="BV85" s="664"/>
      <c r="BW85" s="664"/>
      <c r="BX85" s="664"/>
      <c r="BY85" s="664"/>
      <c r="BZ85" s="664"/>
      <c r="CA85" s="664"/>
      <c r="CB85" s="664"/>
      <c r="CC85" s="664"/>
      <c r="CD85" s="664"/>
      <c r="CE85" s="664"/>
      <c r="CF85" s="664"/>
      <c r="CG85" s="664"/>
      <c r="CH85" s="664"/>
      <c r="CI85" s="664"/>
      <c r="CJ85" s="664"/>
      <c r="CK85" s="664"/>
      <c r="CL85" s="664"/>
      <c r="CM85" s="664"/>
      <c r="CN85" s="664"/>
      <c r="CO85" s="664"/>
      <c r="CP85" s="664"/>
      <c r="CQ85" s="664"/>
      <c r="CR85" s="664"/>
      <c r="CS85" s="664"/>
      <c r="CT85" s="664"/>
      <c r="CU85" s="664"/>
      <c r="CV85" s="664"/>
      <c r="CW85" s="664"/>
      <c r="CX85" s="664"/>
      <c r="CY85" s="664"/>
      <c r="CZ85" s="664"/>
    </row>
    <row r="86" spans="1:104" s="339" customFormat="1" ht="14.25" x14ac:dyDescent="0.2">
      <c r="A86" s="339" t="s">
        <v>46</v>
      </c>
      <c r="W86" s="604" t="s">
        <v>443</v>
      </c>
      <c r="X86" s="604"/>
      <c r="Y86" s="604"/>
      <c r="Z86" s="604"/>
      <c r="AA86" s="604"/>
      <c r="AB86" s="604"/>
      <c r="AC86" s="604"/>
      <c r="AD86" s="604"/>
      <c r="AE86" s="604"/>
      <c r="AF86" s="604"/>
      <c r="AG86" s="604"/>
      <c r="AH86" s="604"/>
      <c r="AI86" s="604"/>
      <c r="AJ86" s="604"/>
      <c r="AK86" s="604"/>
      <c r="AL86" s="604"/>
      <c r="AM86" s="604"/>
      <c r="AN86" s="604"/>
      <c r="AO86" s="604"/>
      <c r="AP86" s="604"/>
      <c r="AQ86" s="604"/>
      <c r="AR86" s="604"/>
      <c r="AS86" s="604"/>
      <c r="AT86" s="604"/>
      <c r="AU86" s="604"/>
      <c r="AV86" s="604"/>
      <c r="AW86" s="604"/>
      <c r="AX86" s="604"/>
      <c r="AY86" s="604"/>
      <c r="AZ86" s="604"/>
      <c r="BA86" s="604"/>
      <c r="BB86" s="604"/>
      <c r="BC86" s="604"/>
      <c r="BD86" s="604"/>
      <c r="BE86" s="604"/>
      <c r="BF86" s="604"/>
      <c r="BG86" s="604"/>
      <c r="BH86" s="604"/>
      <c r="BI86" s="604"/>
      <c r="BJ86" s="604"/>
      <c r="BK86" s="604"/>
      <c r="BL86" s="604"/>
      <c r="BM86" s="604"/>
      <c r="BN86" s="604"/>
      <c r="BO86" s="604"/>
      <c r="BP86" s="604"/>
      <c r="BQ86" s="604"/>
      <c r="BR86" s="604"/>
      <c r="BS86" s="604"/>
      <c r="BT86" s="604"/>
      <c r="BU86" s="604"/>
      <c r="BV86" s="604"/>
      <c r="BW86" s="604"/>
      <c r="BX86" s="604"/>
      <c r="BY86" s="604"/>
      <c r="BZ86" s="604"/>
      <c r="CA86" s="604"/>
      <c r="CB86" s="604"/>
      <c r="CC86" s="604"/>
      <c r="CD86" s="604"/>
      <c r="CE86" s="604"/>
      <c r="CF86" s="604"/>
      <c r="CG86" s="604"/>
      <c r="CH86" s="604"/>
      <c r="CI86" s="604"/>
      <c r="CJ86" s="604"/>
      <c r="CK86" s="604"/>
      <c r="CL86" s="604"/>
      <c r="CM86" s="604"/>
      <c r="CN86" s="604"/>
      <c r="CO86" s="604"/>
      <c r="CP86" s="604"/>
      <c r="CQ86" s="604"/>
      <c r="CR86" s="604"/>
      <c r="CS86" s="604"/>
      <c r="CT86" s="604"/>
      <c r="CU86" s="604"/>
      <c r="CV86" s="604"/>
      <c r="CW86" s="604"/>
      <c r="CX86" s="604"/>
      <c r="CY86" s="604"/>
      <c r="CZ86" s="604"/>
    </row>
    <row r="87" spans="1:104" s="340" customFormat="1" ht="45" customHeight="1" x14ac:dyDescent="0.25">
      <c r="A87" s="565" t="s">
        <v>48</v>
      </c>
      <c r="B87" s="566"/>
      <c r="C87" s="566"/>
      <c r="D87" s="566"/>
      <c r="E87" s="566"/>
      <c r="F87" s="566"/>
      <c r="G87" s="567"/>
      <c r="H87" s="565" t="s">
        <v>0</v>
      </c>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c r="AG87" s="566"/>
      <c r="AH87" s="566"/>
      <c r="AI87" s="566"/>
      <c r="AJ87" s="566"/>
      <c r="AK87" s="566"/>
      <c r="AL87" s="566"/>
      <c r="AM87" s="566"/>
      <c r="AN87" s="566"/>
      <c r="AO87" s="566"/>
      <c r="AP87" s="566"/>
      <c r="AQ87" s="566"/>
      <c r="AR87" s="566"/>
      <c r="AS87" s="566"/>
      <c r="AT87" s="566"/>
      <c r="AU87" s="566"/>
      <c r="AV87" s="566"/>
      <c r="AW87" s="566"/>
      <c r="AX87" s="566"/>
      <c r="AY87" s="566"/>
      <c r="AZ87" s="566"/>
      <c r="BA87" s="566"/>
      <c r="BB87" s="567"/>
      <c r="BC87" s="589" t="s">
        <v>72</v>
      </c>
      <c r="BD87" s="589"/>
      <c r="BE87" s="589"/>
      <c r="BF87" s="589"/>
      <c r="BG87" s="589"/>
      <c r="BH87" s="589"/>
      <c r="BI87" s="589"/>
      <c r="BJ87" s="589"/>
      <c r="BK87" s="589"/>
      <c r="BL87" s="589"/>
      <c r="BM87" s="589"/>
      <c r="BN87" s="589"/>
      <c r="BO87" s="589"/>
      <c r="BP87" s="589"/>
      <c r="BQ87" s="589"/>
      <c r="BR87" s="589"/>
      <c r="BS87" s="589" t="s">
        <v>73</v>
      </c>
      <c r="BT87" s="589"/>
      <c r="BU87" s="589"/>
      <c r="BV87" s="589"/>
      <c r="BW87" s="589"/>
      <c r="BX87" s="589"/>
      <c r="BY87" s="589"/>
      <c r="BZ87" s="589"/>
      <c r="CA87" s="589"/>
      <c r="CB87" s="589"/>
      <c r="CC87" s="589"/>
      <c r="CD87" s="589"/>
      <c r="CE87" s="589"/>
      <c r="CF87" s="589"/>
      <c r="CG87" s="589"/>
      <c r="CH87" s="589"/>
      <c r="CI87" s="589" t="s">
        <v>74</v>
      </c>
      <c r="CJ87" s="589"/>
      <c r="CK87" s="589"/>
      <c r="CL87" s="589"/>
      <c r="CM87" s="589"/>
      <c r="CN87" s="589"/>
      <c r="CO87" s="589"/>
      <c r="CP87" s="589"/>
      <c r="CQ87" s="589"/>
      <c r="CR87" s="589"/>
      <c r="CS87" s="589"/>
      <c r="CT87" s="589"/>
      <c r="CU87" s="589"/>
      <c r="CV87" s="589"/>
      <c r="CW87" s="589"/>
      <c r="CX87" s="589"/>
      <c r="CY87" s="589"/>
      <c r="CZ87" s="589"/>
    </row>
    <row r="88" spans="1:104" s="213" customFormat="1" ht="12.75" x14ac:dyDescent="0.25">
      <c r="A88" s="582">
        <v>1</v>
      </c>
      <c r="B88" s="582"/>
      <c r="C88" s="582"/>
      <c r="D88" s="582"/>
      <c r="E88" s="582"/>
      <c r="F88" s="582"/>
      <c r="G88" s="582"/>
      <c r="H88" s="582">
        <v>2</v>
      </c>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2"/>
      <c r="AL88" s="582"/>
      <c r="AM88" s="582"/>
      <c r="AN88" s="582"/>
      <c r="AO88" s="582"/>
      <c r="AP88" s="582"/>
      <c r="AQ88" s="582"/>
      <c r="AR88" s="582"/>
      <c r="AS88" s="582"/>
      <c r="AT88" s="582"/>
      <c r="AU88" s="582"/>
      <c r="AV88" s="582"/>
      <c r="AW88" s="582"/>
      <c r="AX88" s="582"/>
      <c r="AY88" s="582"/>
      <c r="AZ88" s="582"/>
      <c r="BA88" s="582"/>
      <c r="BB88" s="582"/>
      <c r="BC88" s="582">
        <v>3</v>
      </c>
      <c r="BD88" s="582"/>
      <c r="BE88" s="582"/>
      <c r="BF88" s="582"/>
      <c r="BG88" s="582"/>
      <c r="BH88" s="582"/>
      <c r="BI88" s="582"/>
      <c r="BJ88" s="582"/>
      <c r="BK88" s="582"/>
      <c r="BL88" s="582"/>
      <c r="BM88" s="582"/>
      <c r="BN88" s="582"/>
      <c r="BO88" s="582"/>
      <c r="BP88" s="582"/>
      <c r="BQ88" s="582"/>
      <c r="BR88" s="582"/>
      <c r="BS88" s="582">
        <v>4</v>
      </c>
      <c r="BT88" s="582"/>
      <c r="BU88" s="582"/>
      <c r="BV88" s="582"/>
      <c r="BW88" s="582"/>
      <c r="BX88" s="582"/>
      <c r="BY88" s="582"/>
      <c r="BZ88" s="582"/>
      <c r="CA88" s="582"/>
      <c r="CB88" s="582"/>
      <c r="CC88" s="582"/>
      <c r="CD88" s="582"/>
      <c r="CE88" s="582"/>
      <c r="CF88" s="582"/>
      <c r="CG88" s="582"/>
      <c r="CH88" s="582"/>
      <c r="CI88" s="582">
        <v>5</v>
      </c>
      <c r="CJ88" s="582"/>
      <c r="CK88" s="582"/>
      <c r="CL88" s="582"/>
      <c r="CM88" s="582"/>
      <c r="CN88" s="582"/>
      <c r="CO88" s="582"/>
      <c r="CP88" s="582"/>
      <c r="CQ88" s="582"/>
      <c r="CR88" s="582"/>
      <c r="CS88" s="582"/>
      <c r="CT88" s="582"/>
      <c r="CU88" s="582"/>
      <c r="CV88" s="582"/>
      <c r="CW88" s="582"/>
      <c r="CX88" s="582"/>
      <c r="CY88" s="582"/>
      <c r="CZ88" s="582"/>
    </row>
    <row r="89" spans="1:104" s="357" customFormat="1" ht="15" customHeight="1" x14ac:dyDescent="0.25">
      <c r="A89" s="611" t="s">
        <v>438</v>
      </c>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2"/>
      <c r="AJ89" s="612"/>
      <c r="AK89" s="612"/>
      <c r="AL89" s="612"/>
      <c r="AM89" s="612"/>
      <c r="AN89" s="612"/>
      <c r="AO89" s="612"/>
      <c r="AP89" s="612"/>
      <c r="AQ89" s="612"/>
      <c r="AR89" s="612"/>
      <c r="AS89" s="612"/>
      <c r="AT89" s="612"/>
      <c r="AU89" s="612"/>
      <c r="AV89" s="612"/>
      <c r="AW89" s="612"/>
      <c r="AX89" s="612"/>
      <c r="AY89" s="612"/>
      <c r="AZ89" s="612"/>
      <c r="BA89" s="612"/>
      <c r="BB89" s="612"/>
      <c r="BC89" s="612"/>
      <c r="BD89" s="612"/>
      <c r="BE89" s="612"/>
      <c r="BF89" s="612"/>
      <c r="BG89" s="612"/>
      <c r="BH89" s="612"/>
      <c r="BI89" s="612"/>
      <c r="BJ89" s="612"/>
      <c r="BK89" s="612"/>
      <c r="BL89" s="612"/>
      <c r="BM89" s="612"/>
      <c r="BN89" s="612"/>
      <c r="BO89" s="612"/>
      <c r="BP89" s="612"/>
      <c r="BQ89" s="612"/>
      <c r="BR89" s="612"/>
      <c r="BS89" s="612"/>
      <c r="BT89" s="612"/>
      <c r="BU89" s="612"/>
      <c r="BV89" s="612"/>
      <c r="BW89" s="612"/>
      <c r="BX89" s="612"/>
      <c r="BY89" s="612"/>
      <c r="BZ89" s="612"/>
      <c r="CA89" s="612"/>
      <c r="CB89" s="612"/>
      <c r="CC89" s="612"/>
      <c r="CD89" s="612"/>
      <c r="CE89" s="612"/>
      <c r="CF89" s="612"/>
      <c r="CG89" s="612"/>
      <c r="CH89" s="612"/>
      <c r="CI89" s="612"/>
      <c r="CJ89" s="612"/>
      <c r="CK89" s="612"/>
      <c r="CL89" s="612"/>
      <c r="CM89" s="612"/>
      <c r="CN89" s="612"/>
      <c r="CO89" s="612"/>
      <c r="CP89" s="612"/>
      <c r="CQ89" s="612"/>
      <c r="CR89" s="612"/>
      <c r="CS89" s="612"/>
      <c r="CT89" s="612"/>
      <c r="CU89" s="612"/>
      <c r="CV89" s="612"/>
      <c r="CW89" s="612"/>
      <c r="CX89" s="612"/>
      <c r="CY89" s="612"/>
      <c r="CZ89" s="613"/>
    </row>
    <row r="90" spans="1:104" s="214" customFormat="1" ht="42" customHeight="1" x14ac:dyDescent="0.25">
      <c r="A90" s="614" t="s">
        <v>66</v>
      </c>
      <c r="B90" s="615"/>
      <c r="C90" s="615"/>
      <c r="D90" s="615"/>
      <c r="E90" s="615"/>
      <c r="F90" s="615"/>
      <c r="G90" s="616"/>
      <c r="H90" s="617" t="s">
        <v>495</v>
      </c>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18"/>
      <c r="AL90" s="618"/>
      <c r="AM90" s="618"/>
      <c r="AN90" s="618"/>
      <c r="AO90" s="618"/>
      <c r="AP90" s="618"/>
      <c r="AQ90" s="618"/>
      <c r="AR90" s="618"/>
      <c r="AS90" s="618"/>
      <c r="AT90" s="618"/>
      <c r="AU90" s="618"/>
      <c r="AV90" s="618"/>
      <c r="AW90" s="618"/>
      <c r="AX90" s="618"/>
      <c r="AY90" s="618"/>
      <c r="AZ90" s="618"/>
      <c r="BA90" s="618"/>
      <c r="BB90" s="619"/>
      <c r="BC90" s="620">
        <v>454.6</v>
      </c>
      <c r="BD90" s="621"/>
      <c r="BE90" s="621"/>
      <c r="BF90" s="621"/>
      <c r="BG90" s="621"/>
      <c r="BH90" s="621"/>
      <c r="BI90" s="621"/>
      <c r="BJ90" s="621"/>
      <c r="BK90" s="621"/>
      <c r="BL90" s="621"/>
      <c r="BM90" s="621"/>
      <c r="BN90" s="621"/>
      <c r="BO90" s="621"/>
      <c r="BP90" s="621"/>
      <c r="BQ90" s="621"/>
      <c r="BR90" s="622"/>
      <c r="BS90" s="624">
        <f>CI90/BC90</f>
        <v>197.97624285085789</v>
      </c>
      <c r="BT90" s="625"/>
      <c r="BU90" s="625"/>
      <c r="BV90" s="625"/>
      <c r="BW90" s="625"/>
      <c r="BX90" s="625"/>
      <c r="BY90" s="625"/>
      <c r="BZ90" s="625"/>
      <c r="CA90" s="625"/>
      <c r="CB90" s="625"/>
      <c r="CC90" s="625"/>
      <c r="CD90" s="625"/>
      <c r="CE90" s="625"/>
      <c r="CF90" s="625"/>
      <c r="CG90" s="625"/>
      <c r="CH90" s="626"/>
      <c r="CI90" s="620">
        <v>90000</v>
      </c>
      <c r="CJ90" s="621"/>
      <c r="CK90" s="621"/>
      <c r="CL90" s="621"/>
      <c r="CM90" s="621"/>
      <c r="CN90" s="621"/>
      <c r="CO90" s="621"/>
      <c r="CP90" s="621"/>
      <c r="CQ90" s="621"/>
      <c r="CR90" s="621"/>
      <c r="CS90" s="621"/>
      <c r="CT90" s="621"/>
      <c r="CU90" s="621"/>
      <c r="CV90" s="621"/>
      <c r="CW90" s="621"/>
      <c r="CX90" s="621"/>
      <c r="CY90" s="621"/>
      <c r="CZ90" s="622"/>
    </row>
    <row r="91" spans="1:104" s="214" customFormat="1" ht="15" customHeight="1" x14ac:dyDescent="0.25">
      <c r="A91" s="627" t="s">
        <v>262</v>
      </c>
      <c r="B91" s="628"/>
      <c r="C91" s="628"/>
      <c r="D91" s="628"/>
      <c r="E91" s="628"/>
      <c r="F91" s="628"/>
      <c r="G91" s="628"/>
      <c r="H91" s="628"/>
      <c r="I91" s="628"/>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628"/>
      <c r="AJ91" s="628"/>
      <c r="AK91" s="628"/>
      <c r="AL91" s="628"/>
      <c r="AM91" s="628"/>
      <c r="AN91" s="628"/>
      <c r="AO91" s="628"/>
      <c r="AP91" s="628"/>
      <c r="AQ91" s="628"/>
      <c r="AR91" s="628"/>
      <c r="AS91" s="628"/>
      <c r="AT91" s="628"/>
      <c r="AU91" s="628"/>
      <c r="AV91" s="628"/>
      <c r="AW91" s="628"/>
      <c r="AX91" s="628"/>
      <c r="AY91" s="628"/>
      <c r="AZ91" s="628"/>
      <c r="BA91" s="628"/>
      <c r="BB91" s="629"/>
      <c r="BC91" s="605" t="s">
        <v>4</v>
      </c>
      <c r="BD91" s="606"/>
      <c r="BE91" s="606"/>
      <c r="BF91" s="606"/>
      <c r="BG91" s="606"/>
      <c r="BH91" s="606"/>
      <c r="BI91" s="606"/>
      <c r="BJ91" s="606"/>
      <c r="BK91" s="606"/>
      <c r="BL91" s="606"/>
      <c r="BM91" s="606"/>
      <c r="BN91" s="606"/>
      <c r="BO91" s="606"/>
      <c r="BP91" s="606"/>
      <c r="BQ91" s="606"/>
      <c r="BR91" s="607"/>
      <c r="BS91" s="605" t="s">
        <v>4</v>
      </c>
      <c r="BT91" s="606"/>
      <c r="BU91" s="606"/>
      <c r="BV91" s="606"/>
      <c r="BW91" s="606"/>
      <c r="BX91" s="606"/>
      <c r="BY91" s="606"/>
      <c r="BZ91" s="606"/>
      <c r="CA91" s="606"/>
      <c r="CB91" s="606"/>
      <c r="CC91" s="606"/>
      <c r="CD91" s="606"/>
      <c r="CE91" s="606"/>
      <c r="CF91" s="606"/>
      <c r="CG91" s="606"/>
      <c r="CH91" s="607"/>
      <c r="CI91" s="608">
        <f>CI90</f>
        <v>90000</v>
      </c>
      <c r="CJ91" s="609"/>
      <c r="CK91" s="609"/>
      <c r="CL91" s="609"/>
      <c r="CM91" s="609"/>
      <c r="CN91" s="609"/>
      <c r="CO91" s="609"/>
      <c r="CP91" s="609"/>
      <c r="CQ91" s="609"/>
      <c r="CR91" s="609"/>
      <c r="CS91" s="609"/>
      <c r="CT91" s="609"/>
      <c r="CU91" s="609"/>
      <c r="CV91" s="609"/>
      <c r="CW91" s="609"/>
      <c r="CX91" s="609"/>
      <c r="CY91" s="609"/>
      <c r="CZ91" s="610"/>
    </row>
    <row r="92" spans="1:104" s="214" customFormat="1" ht="15" customHeight="1" x14ac:dyDescent="0.25">
      <c r="A92" s="611" t="s">
        <v>808</v>
      </c>
      <c r="B92" s="612"/>
      <c r="C92" s="612"/>
      <c r="D92" s="612"/>
      <c r="E92" s="612"/>
      <c r="F92" s="612"/>
      <c r="G92" s="612"/>
      <c r="H92" s="612"/>
      <c r="I92" s="612"/>
      <c r="J92" s="612"/>
      <c r="K92" s="612"/>
      <c r="L92" s="612"/>
      <c r="M92" s="612"/>
      <c r="N92" s="612"/>
      <c r="O92" s="612"/>
      <c r="P92" s="612"/>
      <c r="Q92" s="612"/>
      <c r="R92" s="612"/>
      <c r="S92" s="612"/>
      <c r="T92" s="612"/>
      <c r="U92" s="612"/>
      <c r="V92" s="612"/>
      <c r="W92" s="612"/>
      <c r="X92" s="612"/>
      <c r="Y92" s="612"/>
      <c r="Z92" s="612"/>
      <c r="AA92" s="612"/>
      <c r="AB92" s="612"/>
      <c r="AC92" s="612"/>
      <c r="AD92" s="612"/>
      <c r="AE92" s="612"/>
      <c r="AF92" s="612"/>
      <c r="AG92" s="612"/>
      <c r="AH92" s="612"/>
      <c r="AI92" s="612"/>
      <c r="AJ92" s="612"/>
      <c r="AK92" s="612"/>
      <c r="AL92" s="612"/>
      <c r="AM92" s="612"/>
      <c r="AN92" s="612"/>
      <c r="AO92" s="612"/>
      <c r="AP92" s="612"/>
      <c r="AQ92" s="612"/>
      <c r="AR92" s="612"/>
      <c r="AS92" s="612"/>
      <c r="AT92" s="612"/>
      <c r="AU92" s="612"/>
      <c r="AV92" s="612"/>
      <c r="AW92" s="612"/>
      <c r="AX92" s="612"/>
      <c r="AY92" s="612"/>
      <c r="AZ92" s="612"/>
      <c r="BA92" s="612"/>
      <c r="BB92" s="612"/>
      <c r="BC92" s="612"/>
      <c r="BD92" s="612"/>
      <c r="BE92" s="612"/>
      <c r="BF92" s="612"/>
      <c r="BG92" s="612"/>
      <c r="BH92" s="612"/>
      <c r="BI92" s="612"/>
      <c r="BJ92" s="612"/>
      <c r="BK92" s="612"/>
      <c r="BL92" s="612"/>
      <c r="BM92" s="612"/>
      <c r="BN92" s="612"/>
      <c r="BO92" s="612"/>
      <c r="BP92" s="612"/>
      <c r="BQ92" s="612"/>
      <c r="BR92" s="612"/>
      <c r="BS92" s="612"/>
      <c r="BT92" s="612"/>
      <c r="BU92" s="612"/>
      <c r="BV92" s="612"/>
      <c r="BW92" s="612"/>
      <c r="BX92" s="612"/>
      <c r="BY92" s="612"/>
      <c r="BZ92" s="612"/>
      <c r="CA92" s="612"/>
      <c r="CB92" s="612"/>
      <c r="CC92" s="612"/>
      <c r="CD92" s="612"/>
      <c r="CE92" s="612"/>
      <c r="CF92" s="612"/>
      <c r="CG92" s="612"/>
      <c r="CH92" s="612"/>
      <c r="CI92" s="612"/>
      <c r="CJ92" s="612"/>
      <c r="CK92" s="612"/>
      <c r="CL92" s="612"/>
      <c r="CM92" s="612"/>
      <c r="CN92" s="612"/>
      <c r="CO92" s="612"/>
      <c r="CP92" s="612"/>
      <c r="CQ92" s="612"/>
      <c r="CR92" s="612"/>
      <c r="CS92" s="612"/>
      <c r="CT92" s="612"/>
      <c r="CU92" s="612"/>
      <c r="CV92" s="612"/>
      <c r="CW92" s="612"/>
      <c r="CX92" s="612"/>
      <c r="CY92" s="612"/>
      <c r="CZ92" s="612"/>
    </row>
    <row r="93" spans="1:104" s="214" customFormat="1" ht="55.5" customHeight="1" x14ac:dyDescent="0.25">
      <c r="A93" s="614" t="s">
        <v>66</v>
      </c>
      <c r="B93" s="615"/>
      <c r="C93" s="615"/>
      <c r="D93" s="615"/>
      <c r="E93" s="615"/>
      <c r="F93" s="615"/>
      <c r="G93" s="616"/>
      <c r="H93" s="617" t="s">
        <v>772</v>
      </c>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18"/>
      <c r="AL93" s="618"/>
      <c r="AM93" s="618"/>
      <c r="AN93" s="618"/>
      <c r="AO93" s="618"/>
      <c r="AP93" s="618"/>
      <c r="AQ93" s="618"/>
      <c r="AR93" s="618"/>
      <c r="AS93" s="618"/>
      <c r="AT93" s="618"/>
      <c r="AU93" s="618"/>
      <c r="AV93" s="618"/>
      <c r="AW93" s="618"/>
      <c r="AX93" s="618"/>
      <c r="AY93" s="618"/>
      <c r="AZ93" s="618"/>
      <c r="BA93" s="618"/>
      <c r="BB93" s="619"/>
      <c r="BC93" s="605"/>
      <c r="BD93" s="606"/>
      <c r="BE93" s="606"/>
      <c r="BF93" s="606"/>
      <c r="BG93" s="606"/>
      <c r="BH93" s="606"/>
      <c r="BI93" s="606"/>
      <c r="BJ93" s="606"/>
      <c r="BK93" s="606"/>
      <c r="BL93" s="606"/>
      <c r="BM93" s="606"/>
      <c r="BN93" s="606"/>
      <c r="BO93" s="606"/>
      <c r="BP93" s="606"/>
      <c r="BQ93" s="606"/>
      <c r="BR93" s="607"/>
      <c r="BS93" s="605">
        <v>7</v>
      </c>
      <c r="BT93" s="606"/>
      <c r="BU93" s="606"/>
      <c r="BV93" s="606"/>
      <c r="BW93" s="606"/>
      <c r="BX93" s="606"/>
      <c r="BY93" s="606"/>
      <c r="BZ93" s="606"/>
      <c r="CA93" s="606"/>
      <c r="CB93" s="606"/>
      <c r="CC93" s="606"/>
      <c r="CD93" s="606"/>
      <c r="CE93" s="606"/>
      <c r="CF93" s="606"/>
      <c r="CG93" s="606"/>
      <c r="CH93" s="607"/>
      <c r="CI93" s="620">
        <v>218900</v>
      </c>
      <c r="CJ93" s="621"/>
      <c r="CK93" s="621"/>
      <c r="CL93" s="621"/>
      <c r="CM93" s="621"/>
      <c r="CN93" s="621"/>
      <c r="CO93" s="621"/>
      <c r="CP93" s="621"/>
      <c r="CQ93" s="621"/>
      <c r="CR93" s="621"/>
      <c r="CS93" s="621"/>
      <c r="CT93" s="621"/>
      <c r="CU93" s="621"/>
      <c r="CV93" s="621"/>
      <c r="CW93" s="621"/>
      <c r="CX93" s="621"/>
      <c r="CY93" s="621"/>
      <c r="CZ93" s="622"/>
    </row>
    <row r="94" spans="1:104" s="214" customFormat="1" ht="15" customHeight="1" x14ac:dyDescent="0.25">
      <c r="A94" s="630" t="s">
        <v>262</v>
      </c>
      <c r="B94" s="631"/>
      <c r="C94" s="631"/>
      <c r="D94" s="631"/>
      <c r="E94" s="631"/>
      <c r="F94" s="631"/>
      <c r="G94" s="631"/>
      <c r="H94" s="631"/>
      <c r="I94" s="631"/>
      <c r="J94" s="631"/>
      <c r="K94" s="631"/>
      <c r="L94" s="631"/>
      <c r="M94" s="631"/>
      <c r="N94" s="631"/>
      <c r="O94" s="631"/>
      <c r="P94" s="631"/>
      <c r="Q94" s="631"/>
      <c r="R94" s="631"/>
      <c r="S94" s="631"/>
      <c r="T94" s="631"/>
      <c r="U94" s="631"/>
      <c r="V94" s="631"/>
      <c r="W94" s="631"/>
      <c r="X94" s="631"/>
      <c r="Y94" s="631"/>
      <c r="Z94" s="631"/>
      <c r="AA94" s="631"/>
      <c r="AB94" s="631"/>
      <c r="AC94" s="631"/>
      <c r="AD94" s="631"/>
      <c r="AE94" s="631"/>
      <c r="AF94" s="631"/>
      <c r="AG94" s="631"/>
      <c r="AH94" s="631"/>
      <c r="AI94" s="631"/>
      <c r="AJ94" s="631"/>
      <c r="AK94" s="631"/>
      <c r="AL94" s="631"/>
      <c r="AM94" s="631"/>
      <c r="AN94" s="631"/>
      <c r="AO94" s="631"/>
      <c r="AP94" s="631"/>
      <c r="AQ94" s="631"/>
      <c r="AR94" s="631"/>
      <c r="AS94" s="631"/>
      <c r="AT94" s="631"/>
      <c r="AU94" s="631"/>
      <c r="AV94" s="631"/>
      <c r="AW94" s="631"/>
      <c r="AX94" s="631"/>
      <c r="AY94" s="631"/>
      <c r="AZ94" s="631"/>
      <c r="BA94" s="631"/>
      <c r="BB94" s="632"/>
      <c r="BC94" s="605" t="s">
        <v>4</v>
      </c>
      <c r="BD94" s="606"/>
      <c r="BE94" s="606"/>
      <c r="BF94" s="606"/>
      <c r="BG94" s="606"/>
      <c r="BH94" s="606"/>
      <c r="BI94" s="606"/>
      <c r="BJ94" s="606"/>
      <c r="BK94" s="606"/>
      <c r="BL94" s="606"/>
      <c r="BM94" s="606"/>
      <c r="BN94" s="606"/>
      <c r="BO94" s="606"/>
      <c r="BP94" s="606"/>
      <c r="BQ94" s="606"/>
      <c r="BR94" s="607"/>
      <c r="BS94" s="605" t="s">
        <v>4</v>
      </c>
      <c r="BT94" s="606"/>
      <c r="BU94" s="606"/>
      <c r="BV94" s="606"/>
      <c r="BW94" s="606"/>
      <c r="BX94" s="606"/>
      <c r="BY94" s="606"/>
      <c r="BZ94" s="606"/>
      <c r="CA94" s="606"/>
      <c r="CB94" s="606"/>
      <c r="CC94" s="606"/>
      <c r="CD94" s="606"/>
      <c r="CE94" s="606"/>
      <c r="CF94" s="606"/>
      <c r="CG94" s="606"/>
      <c r="CH94" s="607"/>
      <c r="CI94" s="620">
        <f>CI93</f>
        <v>218900</v>
      </c>
      <c r="CJ94" s="606"/>
      <c r="CK94" s="606"/>
      <c r="CL94" s="606"/>
      <c r="CM94" s="606"/>
      <c r="CN94" s="606"/>
      <c r="CO94" s="606"/>
      <c r="CP94" s="606"/>
      <c r="CQ94" s="606"/>
      <c r="CR94" s="606"/>
      <c r="CS94" s="606"/>
      <c r="CT94" s="606"/>
      <c r="CU94" s="606"/>
      <c r="CV94" s="606"/>
      <c r="CW94" s="606"/>
      <c r="CX94" s="606"/>
      <c r="CY94" s="606"/>
      <c r="CZ94" s="607"/>
    </row>
    <row r="95" spans="1:104" s="214" customFormat="1" ht="15" customHeight="1" x14ac:dyDescent="0.25">
      <c r="A95" s="630" t="s">
        <v>55</v>
      </c>
      <c r="B95" s="631"/>
      <c r="C95" s="631"/>
      <c r="D95" s="631"/>
      <c r="E95" s="631"/>
      <c r="F95" s="631"/>
      <c r="G95" s="631"/>
      <c r="H95" s="631"/>
      <c r="I95" s="631"/>
      <c r="J95" s="631"/>
      <c r="K95" s="631"/>
      <c r="L95" s="631"/>
      <c r="M95" s="631"/>
      <c r="N95" s="631"/>
      <c r="O95" s="631"/>
      <c r="P95" s="631"/>
      <c r="Q95" s="631"/>
      <c r="R95" s="631"/>
      <c r="S95" s="631"/>
      <c r="T95" s="631"/>
      <c r="U95" s="631"/>
      <c r="V95" s="631"/>
      <c r="W95" s="631"/>
      <c r="X95" s="631"/>
      <c r="Y95" s="631"/>
      <c r="Z95" s="631"/>
      <c r="AA95" s="631"/>
      <c r="AB95" s="631"/>
      <c r="AC95" s="631"/>
      <c r="AD95" s="631"/>
      <c r="AE95" s="631"/>
      <c r="AF95" s="631"/>
      <c r="AG95" s="631"/>
      <c r="AH95" s="631"/>
      <c r="AI95" s="631"/>
      <c r="AJ95" s="631"/>
      <c r="AK95" s="631"/>
      <c r="AL95" s="631"/>
      <c r="AM95" s="631"/>
      <c r="AN95" s="631"/>
      <c r="AO95" s="631"/>
      <c r="AP95" s="631"/>
      <c r="AQ95" s="631"/>
      <c r="AR95" s="631"/>
      <c r="AS95" s="631"/>
      <c r="AT95" s="631"/>
      <c r="AU95" s="631"/>
      <c r="AV95" s="631"/>
      <c r="AW95" s="631"/>
      <c r="AX95" s="631"/>
      <c r="AY95" s="631"/>
      <c r="AZ95" s="631"/>
      <c r="BA95" s="631"/>
      <c r="BB95" s="632"/>
      <c r="BC95" s="605" t="s">
        <v>4</v>
      </c>
      <c r="BD95" s="606"/>
      <c r="BE95" s="606"/>
      <c r="BF95" s="606"/>
      <c r="BG95" s="606"/>
      <c r="BH95" s="606"/>
      <c r="BI95" s="606"/>
      <c r="BJ95" s="606"/>
      <c r="BK95" s="606"/>
      <c r="BL95" s="606"/>
      <c r="BM95" s="606"/>
      <c r="BN95" s="606"/>
      <c r="BO95" s="606"/>
      <c r="BP95" s="606"/>
      <c r="BQ95" s="606"/>
      <c r="BR95" s="607"/>
      <c r="BS95" s="605" t="s">
        <v>4</v>
      </c>
      <c r="BT95" s="606"/>
      <c r="BU95" s="606"/>
      <c r="BV95" s="606"/>
      <c r="BW95" s="606"/>
      <c r="BX95" s="606"/>
      <c r="BY95" s="606"/>
      <c r="BZ95" s="606"/>
      <c r="CA95" s="606"/>
      <c r="CB95" s="606"/>
      <c r="CC95" s="606"/>
      <c r="CD95" s="606"/>
      <c r="CE95" s="606"/>
      <c r="CF95" s="606"/>
      <c r="CG95" s="606"/>
      <c r="CH95" s="607"/>
      <c r="CI95" s="620">
        <f>CI93</f>
        <v>218900</v>
      </c>
      <c r="CJ95" s="606"/>
      <c r="CK95" s="606"/>
      <c r="CL95" s="606"/>
      <c r="CM95" s="606"/>
      <c r="CN95" s="606"/>
      <c r="CO95" s="606"/>
      <c r="CP95" s="606"/>
      <c r="CQ95" s="606"/>
      <c r="CR95" s="606"/>
      <c r="CS95" s="606"/>
      <c r="CT95" s="606"/>
      <c r="CU95" s="606"/>
      <c r="CV95" s="606"/>
      <c r="CW95" s="606"/>
      <c r="CX95" s="606"/>
      <c r="CY95" s="606"/>
      <c r="CZ95" s="607"/>
    </row>
    <row r="96" spans="1:104" s="339" customFormat="1" ht="29.25" hidden="1" customHeight="1" x14ac:dyDescent="0.2">
      <c r="A96" s="664" t="s">
        <v>259</v>
      </c>
      <c r="B96" s="664"/>
      <c r="C96" s="664"/>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4"/>
      <c r="AI96" s="664"/>
      <c r="AJ96" s="664"/>
      <c r="AK96" s="664"/>
      <c r="AL96" s="664"/>
      <c r="AM96" s="664"/>
      <c r="AN96" s="664"/>
      <c r="AO96" s="664"/>
      <c r="AP96" s="664"/>
      <c r="AQ96" s="664"/>
      <c r="AR96" s="664"/>
      <c r="AS96" s="664"/>
      <c r="AT96" s="664"/>
      <c r="AU96" s="664"/>
      <c r="AV96" s="664"/>
      <c r="AW96" s="664"/>
      <c r="AX96" s="664"/>
      <c r="AY96" s="664"/>
      <c r="AZ96" s="664"/>
      <c r="BA96" s="664"/>
      <c r="BB96" s="664"/>
      <c r="BC96" s="664"/>
      <c r="BD96" s="664"/>
      <c r="BE96" s="664"/>
      <c r="BF96" s="664"/>
      <c r="BG96" s="664"/>
      <c r="BH96" s="664"/>
      <c r="BI96" s="664"/>
      <c r="BJ96" s="664"/>
      <c r="BK96" s="664"/>
      <c r="BL96" s="664"/>
      <c r="BM96" s="664"/>
      <c r="BN96" s="664"/>
      <c r="BO96" s="664"/>
      <c r="BP96" s="664"/>
      <c r="BQ96" s="664"/>
      <c r="BR96" s="664"/>
      <c r="BS96" s="664"/>
      <c r="BT96" s="664"/>
      <c r="BU96" s="664"/>
      <c r="BV96" s="664"/>
      <c r="BW96" s="664"/>
      <c r="BX96" s="664"/>
      <c r="BY96" s="664"/>
      <c r="BZ96" s="664"/>
      <c r="CA96" s="664"/>
      <c r="CB96" s="664"/>
      <c r="CC96" s="664"/>
      <c r="CD96" s="664"/>
      <c r="CE96" s="664"/>
      <c r="CF96" s="664"/>
      <c r="CG96" s="664"/>
      <c r="CH96" s="664"/>
      <c r="CI96" s="664"/>
      <c r="CJ96" s="664"/>
      <c r="CK96" s="664"/>
      <c r="CL96" s="664"/>
      <c r="CM96" s="664"/>
      <c r="CN96" s="664"/>
      <c r="CO96" s="664"/>
      <c r="CP96" s="664"/>
      <c r="CQ96" s="664"/>
      <c r="CR96" s="664"/>
      <c r="CS96" s="664"/>
      <c r="CT96" s="664"/>
      <c r="CU96" s="664"/>
      <c r="CV96" s="664"/>
      <c r="CW96" s="664"/>
      <c r="CX96" s="664"/>
      <c r="CY96" s="664"/>
      <c r="CZ96" s="664"/>
    </row>
    <row r="97" spans="1:104" ht="11.25" hidden="1" customHeight="1" x14ac:dyDescent="0.25"/>
    <row r="98" spans="1:104" s="339" customFormat="1" ht="14.25" hidden="1" x14ac:dyDescent="0.2">
      <c r="A98" s="339" t="s">
        <v>46</v>
      </c>
      <c r="W98" s="604"/>
      <c r="X98" s="604"/>
      <c r="Y98" s="604"/>
      <c r="Z98" s="604"/>
      <c r="AA98" s="604"/>
      <c r="AB98" s="604"/>
      <c r="AC98" s="604"/>
      <c r="AD98" s="604"/>
      <c r="AE98" s="604"/>
      <c r="AF98" s="604"/>
      <c r="AG98" s="604"/>
      <c r="AH98" s="604"/>
      <c r="AI98" s="604"/>
      <c r="AJ98" s="604"/>
      <c r="AK98" s="604"/>
      <c r="AL98" s="604"/>
      <c r="AM98" s="604"/>
      <c r="AN98" s="604"/>
      <c r="AO98" s="604"/>
      <c r="AP98" s="604"/>
      <c r="AQ98" s="604"/>
      <c r="AR98" s="604"/>
      <c r="AS98" s="604"/>
      <c r="AT98" s="604"/>
      <c r="AU98" s="604"/>
      <c r="AV98" s="604"/>
      <c r="AW98" s="604"/>
      <c r="AX98" s="604"/>
      <c r="AY98" s="604"/>
      <c r="AZ98" s="604"/>
      <c r="BA98" s="604"/>
      <c r="BB98" s="604"/>
      <c r="BC98" s="604"/>
      <c r="BD98" s="604"/>
      <c r="BE98" s="604"/>
      <c r="BF98" s="604"/>
      <c r="BG98" s="604"/>
      <c r="BH98" s="604"/>
      <c r="BI98" s="604"/>
      <c r="BJ98" s="604"/>
      <c r="BK98" s="604"/>
      <c r="BL98" s="604"/>
      <c r="BM98" s="604"/>
      <c r="BN98" s="604"/>
      <c r="BO98" s="604"/>
      <c r="BP98" s="604"/>
      <c r="BQ98" s="604"/>
      <c r="BR98" s="604"/>
      <c r="BS98" s="604"/>
      <c r="BT98" s="604"/>
      <c r="BU98" s="604"/>
      <c r="BV98" s="604"/>
      <c r="BW98" s="604"/>
      <c r="BX98" s="604"/>
      <c r="BY98" s="604"/>
      <c r="BZ98" s="604"/>
      <c r="CA98" s="604"/>
      <c r="CB98" s="604"/>
      <c r="CC98" s="604"/>
      <c r="CD98" s="604"/>
      <c r="CE98" s="604"/>
      <c r="CF98" s="604"/>
      <c r="CG98" s="604"/>
      <c r="CH98" s="604"/>
      <c r="CI98" s="604"/>
      <c r="CJ98" s="604"/>
      <c r="CK98" s="604"/>
      <c r="CL98" s="604"/>
      <c r="CM98" s="604"/>
      <c r="CN98" s="604"/>
      <c r="CO98" s="604"/>
      <c r="CP98" s="604"/>
      <c r="CQ98" s="604"/>
      <c r="CR98" s="604"/>
      <c r="CS98" s="604"/>
      <c r="CT98" s="604"/>
      <c r="CU98" s="604"/>
      <c r="CV98" s="604"/>
      <c r="CW98" s="604"/>
      <c r="CX98" s="604"/>
      <c r="CY98" s="604"/>
      <c r="CZ98" s="604"/>
    </row>
    <row r="99" spans="1:104" ht="10.5" hidden="1" customHeight="1" x14ac:dyDescent="0.25"/>
    <row r="100" spans="1:104" s="340" customFormat="1" ht="45" hidden="1" customHeight="1" x14ac:dyDescent="0.25">
      <c r="A100" s="565" t="s">
        <v>48</v>
      </c>
      <c r="B100" s="566"/>
      <c r="C100" s="566"/>
      <c r="D100" s="566"/>
      <c r="E100" s="566"/>
      <c r="F100" s="566"/>
      <c r="G100" s="567"/>
      <c r="H100" s="565" t="s">
        <v>0</v>
      </c>
      <c r="I100" s="566"/>
      <c r="J100" s="566"/>
      <c r="K100" s="566"/>
      <c r="L100" s="566"/>
      <c r="M100" s="566"/>
      <c r="N100" s="566"/>
      <c r="O100" s="566"/>
      <c r="P100" s="566"/>
      <c r="Q100" s="566"/>
      <c r="R100" s="566"/>
      <c r="S100" s="566"/>
      <c r="T100" s="566"/>
      <c r="U100" s="566"/>
      <c r="V100" s="566"/>
      <c r="W100" s="566"/>
      <c r="X100" s="566"/>
      <c r="Y100" s="566"/>
      <c r="Z100" s="566"/>
      <c r="AA100" s="566"/>
      <c r="AB100" s="566"/>
      <c r="AC100" s="566"/>
      <c r="AD100" s="566"/>
      <c r="AE100" s="566"/>
      <c r="AF100" s="566"/>
      <c r="AG100" s="566"/>
      <c r="AH100" s="566"/>
      <c r="AI100" s="566"/>
      <c r="AJ100" s="566"/>
      <c r="AK100" s="566"/>
      <c r="AL100" s="566"/>
      <c r="AM100" s="566"/>
      <c r="AN100" s="566"/>
      <c r="AO100" s="566"/>
      <c r="AP100" s="566"/>
      <c r="AQ100" s="566"/>
      <c r="AR100" s="566"/>
      <c r="AS100" s="566"/>
      <c r="AT100" s="566"/>
      <c r="AU100" s="566"/>
      <c r="AV100" s="566"/>
      <c r="AW100" s="566"/>
      <c r="AX100" s="566"/>
      <c r="AY100" s="566"/>
      <c r="AZ100" s="566"/>
      <c r="BA100" s="566"/>
      <c r="BB100" s="567"/>
      <c r="BC100" s="589" t="s">
        <v>260</v>
      </c>
      <c r="BD100" s="589"/>
      <c r="BE100" s="589"/>
      <c r="BF100" s="589"/>
      <c r="BG100" s="589"/>
      <c r="BH100" s="589"/>
      <c r="BI100" s="589"/>
      <c r="BJ100" s="589"/>
      <c r="BK100" s="589"/>
      <c r="BL100" s="589"/>
      <c r="BM100" s="589"/>
      <c r="BN100" s="589"/>
      <c r="BO100" s="589"/>
      <c r="BP100" s="589"/>
      <c r="BQ100" s="589"/>
      <c r="BR100" s="589"/>
      <c r="BS100" s="589" t="s">
        <v>93</v>
      </c>
      <c r="BT100" s="589"/>
      <c r="BU100" s="589"/>
      <c r="BV100" s="589"/>
      <c r="BW100" s="589"/>
      <c r="BX100" s="589"/>
      <c r="BY100" s="589"/>
      <c r="BZ100" s="589"/>
      <c r="CA100" s="589"/>
      <c r="CB100" s="589"/>
      <c r="CC100" s="589"/>
      <c r="CD100" s="589"/>
      <c r="CE100" s="589"/>
      <c r="CF100" s="589"/>
      <c r="CG100" s="589"/>
      <c r="CH100" s="589"/>
      <c r="CI100" s="589" t="s">
        <v>84</v>
      </c>
      <c r="CJ100" s="589"/>
      <c r="CK100" s="589"/>
      <c r="CL100" s="589"/>
      <c r="CM100" s="589"/>
      <c r="CN100" s="589"/>
      <c r="CO100" s="589"/>
      <c r="CP100" s="589"/>
      <c r="CQ100" s="589"/>
      <c r="CR100" s="589"/>
      <c r="CS100" s="589"/>
      <c r="CT100" s="589"/>
      <c r="CU100" s="589"/>
      <c r="CV100" s="589"/>
      <c r="CW100" s="589"/>
      <c r="CX100" s="589"/>
      <c r="CY100" s="589"/>
      <c r="CZ100" s="589"/>
    </row>
    <row r="101" spans="1:104" s="213" customFormat="1" ht="12.75" hidden="1" x14ac:dyDescent="0.25">
      <c r="A101" s="582">
        <v>1</v>
      </c>
      <c r="B101" s="582"/>
      <c r="C101" s="582"/>
      <c r="D101" s="582"/>
      <c r="E101" s="582"/>
      <c r="F101" s="582"/>
      <c r="G101" s="582"/>
      <c r="H101" s="582">
        <v>2</v>
      </c>
      <c r="I101" s="582"/>
      <c r="J101" s="582"/>
      <c r="K101" s="582"/>
      <c r="L101" s="582"/>
      <c r="M101" s="582"/>
      <c r="N101" s="582"/>
      <c r="O101" s="582"/>
      <c r="P101" s="582"/>
      <c r="Q101" s="582"/>
      <c r="R101" s="582"/>
      <c r="S101" s="582"/>
      <c r="T101" s="582"/>
      <c r="U101" s="582"/>
      <c r="V101" s="582"/>
      <c r="W101" s="582"/>
      <c r="X101" s="582"/>
      <c r="Y101" s="582"/>
      <c r="Z101" s="582"/>
      <c r="AA101" s="582"/>
      <c r="AB101" s="582"/>
      <c r="AC101" s="582"/>
      <c r="AD101" s="582"/>
      <c r="AE101" s="582"/>
      <c r="AF101" s="582"/>
      <c r="AG101" s="582"/>
      <c r="AH101" s="582"/>
      <c r="AI101" s="582"/>
      <c r="AJ101" s="582"/>
      <c r="AK101" s="582"/>
      <c r="AL101" s="582"/>
      <c r="AM101" s="582"/>
      <c r="AN101" s="582"/>
      <c r="AO101" s="582"/>
      <c r="AP101" s="582"/>
      <c r="AQ101" s="582"/>
      <c r="AR101" s="582"/>
      <c r="AS101" s="582"/>
      <c r="AT101" s="582"/>
      <c r="AU101" s="582"/>
      <c r="AV101" s="582"/>
      <c r="AW101" s="582"/>
      <c r="AX101" s="582"/>
      <c r="AY101" s="582"/>
      <c r="AZ101" s="582"/>
      <c r="BA101" s="582"/>
      <c r="BB101" s="582"/>
      <c r="BC101" s="582">
        <v>3</v>
      </c>
      <c r="BD101" s="582"/>
      <c r="BE101" s="582"/>
      <c r="BF101" s="582"/>
      <c r="BG101" s="582"/>
      <c r="BH101" s="582"/>
      <c r="BI101" s="582"/>
      <c r="BJ101" s="582"/>
      <c r="BK101" s="582"/>
      <c r="BL101" s="582"/>
      <c r="BM101" s="582"/>
      <c r="BN101" s="582"/>
      <c r="BO101" s="582"/>
      <c r="BP101" s="582"/>
      <c r="BQ101" s="582"/>
      <c r="BR101" s="582"/>
      <c r="BS101" s="582">
        <v>4</v>
      </c>
      <c r="BT101" s="582"/>
      <c r="BU101" s="582"/>
      <c r="BV101" s="582"/>
      <c r="BW101" s="582"/>
      <c r="BX101" s="582"/>
      <c r="BY101" s="582"/>
      <c r="BZ101" s="582"/>
      <c r="CA101" s="582"/>
      <c r="CB101" s="582"/>
      <c r="CC101" s="582"/>
      <c r="CD101" s="582"/>
      <c r="CE101" s="582"/>
      <c r="CF101" s="582"/>
      <c r="CG101" s="582"/>
      <c r="CH101" s="582"/>
      <c r="CI101" s="582">
        <v>5</v>
      </c>
      <c r="CJ101" s="582"/>
      <c r="CK101" s="582"/>
      <c r="CL101" s="582"/>
      <c r="CM101" s="582"/>
      <c r="CN101" s="582"/>
      <c r="CO101" s="582"/>
      <c r="CP101" s="582"/>
      <c r="CQ101" s="582"/>
      <c r="CR101" s="582"/>
      <c r="CS101" s="582"/>
      <c r="CT101" s="582"/>
      <c r="CU101" s="582"/>
      <c r="CV101" s="582"/>
      <c r="CW101" s="582"/>
      <c r="CX101" s="582"/>
      <c r="CY101" s="582"/>
      <c r="CZ101" s="582"/>
    </row>
    <row r="102" spans="1:104" s="214" customFormat="1" ht="15" hidden="1" customHeight="1" x14ac:dyDescent="0.25">
      <c r="A102" s="611" t="s">
        <v>241</v>
      </c>
      <c r="B102" s="612"/>
      <c r="C102" s="612"/>
      <c r="D102" s="612"/>
      <c r="E102" s="612"/>
      <c r="F102" s="612"/>
      <c r="G102" s="612"/>
      <c r="H102" s="612"/>
      <c r="I102" s="612"/>
      <c r="J102" s="612"/>
      <c r="K102" s="612"/>
      <c r="L102" s="612"/>
      <c r="M102" s="612"/>
      <c r="N102" s="612"/>
      <c r="O102" s="612"/>
      <c r="P102" s="612"/>
      <c r="Q102" s="612"/>
      <c r="R102" s="612"/>
      <c r="S102" s="612"/>
      <c r="T102" s="612"/>
      <c r="U102" s="612"/>
      <c r="V102" s="612"/>
      <c r="W102" s="612"/>
      <c r="X102" s="612"/>
      <c r="Y102" s="612"/>
      <c r="Z102" s="612"/>
      <c r="AA102" s="612"/>
      <c r="AB102" s="612"/>
      <c r="AC102" s="612"/>
      <c r="AD102" s="612"/>
      <c r="AE102" s="612"/>
      <c r="AF102" s="612"/>
      <c r="AG102" s="612"/>
      <c r="AH102" s="612"/>
      <c r="AI102" s="612"/>
      <c r="AJ102" s="612"/>
      <c r="AK102" s="612"/>
      <c r="AL102" s="612"/>
      <c r="AM102" s="612"/>
      <c r="AN102" s="612"/>
      <c r="AO102" s="612"/>
      <c r="AP102" s="612"/>
      <c r="AQ102" s="612"/>
      <c r="AR102" s="612"/>
      <c r="AS102" s="612"/>
      <c r="AT102" s="612"/>
      <c r="AU102" s="612"/>
      <c r="AV102" s="612"/>
      <c r="AW102" s="612"/>
      <c r="AX102" s="612"/>
      <c r="AY102" s="612"/>
      <c r="AZ102" s="612"/>
      <c r="BA102" s="612"/>
      <c r="BB102" s="612"/>
      <c r="BC102" s="612"/>
      <c r="BD102" s="612"/>
      <c r="BE102" s="612"/>
      <c r="BF102" s="612"/>
      <c r="BG102" s="612"/>
      <c r="BH102" s="612"/>
      <c r="BI102" s="612"/>
      <c r="BJ102" s="612"/>
      <c r="BK102" s="612"/>
      <c r="BL102" s="612"/>
      <c r="BM102" s="612"/>
      <c r="BN102" s="612"/>
      <c r="BO102" s="612"/>
      <c r="BP102" s="612"/>
      <c r="BQ102" s="612"/>
      <c r="BR102" s="612"/>
      <c r="BS102" s="612"/>
      <c r="BT102" s="612"/>
      <c r="BU102" s="612"/>
      <c r="BV102" s="612"/>
      <c r="BW102" s="612"/>
      <c r="BX102" s="612"/>
      <c r="BY102" s="612"/>
      <c r="BZ102" s="612"/>
      <c r="CA102" s="612"/>
      <c r="CB102" s="612"/>
      <c r="CC102" s="612"/>
      <c r="CD102" s="612"/>
      <c r="CE102" s="612"/>
      <c r="CF102" s="612"/>
      <c r="CG102" s="612"/>
      <c r="CH102" s="612"/>
      <c r="CI102" s="612"/>
      <c r="CJ102" s="612"/>
      <c r="CK102" s="612"/>
      <c r="CL102" s="612"/>
      <c r="CM102" s="612"/>
      <c r="CN102" s="612"/>
      <c r="CO102" s="612"/>
      <c r="CP102" s="612"/>
      <c r="CQ102" s="612"/>
      <c r="CR102" s="612"/>
      <c r="CS102" s="612"/>
      <c r="CT102" s="612"/>
      <c r="CU102" s="612"/>
      <c r="CV102" s="612"/>
      <c r="CW102" s="612"/>
      <c r="CX102" s="612"/>
      <c r="CY102" s="612"/>
      <c r="CZ102" s="612"/>
    </row>
    <row r="103" spans="1:104" s="214" customFormat="1" ht="15" hidden="1" customHeight="1" x14ac:dyDescent="0.25">
      <c r="A103" s="614"/>
      <c r="B103" s="615"/>
      <c r="C103" s="615"/>
      <c r="D103" s="615"/>
      <c r="E103" s="615"/>
      <c r="F103" s="615"/>
      <c r="G103" s="616"/>
      <c r="H103" s="617"/>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18"/>
      <c r="AL103" s="618"/>
      <c r="AM103" s="618"/>
      <c r="AN103" s="618"/>
      <c r="AO103" s="618"/>
      <c r="AP103" s="618"/>
      <c r="AQ103" s="618"/>
      <c r="AR103" s="618"/>
      <c r="AS103" s="618"/>
      <c r="AT103" s="618"/>
      <c r="AU103" s="618"/>
      <c r="AV103" s="618"/>
      <c r="AW103" s="618"/>
      <c r="AX103" s="618"/>
      <c r="AY103" s="618"/>
      <c r="AZ103" s="618"/>
      <c r="BA103" s="618"/>
      <c r="BB103" s="619"/>
      <c r="BC103" s="605"/>
      <c r="BD103" s="606"/>
      <c r="BE103" s="606"/>
      <c r="BF103" s="606"/>
      <c r="BG103" s="606"/>
      <c r="BH103" s="606"/>
      <c r="BI103" s="606"/>
      <c r="BJ103" s="606"/>
      <c r="BK103" s="606"/>
      <c r="BL103" s="606"/>
      <c r="BM103" s="606"/>
      <c r="BN103" s="606"/>
      <c r="BO103" s="606"/>
      <c r="BP103" s="606"/>
      <c r="BQ103" s="606"/>
      <c r="BR103" s="607"/>
      <c r="BS103" s="605"/>
      <c r="BT103" s="606"/>
      <c r="BU103" s="606"/>
      <c r="BV103" s="606"/>
      <c r="BW103" s="606"/>
      <c r="BX103" s="606"/>
      <c r="BY103" s="606"/>
      <c r="BZ103" s="606"/>
      <c r="CA103" s="606"/>
      <c r="CB103" s="606"/>
      <c r="CC103" s="606"/>
      <c r="CD103" s="606"/>
      <c r="CE103" s="606"/>
      <c r="CF103" s="606"/>
      <c r="CG103" s="606"/>
      <c r="CH103" s="607"/>
      <c r="CI103" s="605"/>
      <c r="CJ103" s="606"/>
      <c r="CK103" s="606"/>
      <c r="CL103" s="606"/>
      <c r="CM103" s="606"/>
      <c r="CN103" s="606"/>
      <c r="CO103" s="606"/>
      <c r="CP103" s="606"/>
      <c r="CQ103" s="606"/>
      <c r="CR103" s="606"/>
      <c r="CS103" s="606"/>
      <c r="CT103" s="606"/>
      <c r="CU103" s="606"/>
      <c r="CV103" s="606"/>
      <c r="CW103" s="606"/>
      <c r="CX103" s="606"/>
      <c r="CY103" s="606"/>
      <c r="CZ103" s="607"/>
    </row>
    <row r="104" spans="1:104" s="214" customFormat="1" ht="15" hidden="1" customHeight="1" x14ac:dyDescent="0.25">
      <c r="A104" s="630" t="s">
        <v>262</v>
      </c>
      <c r="B104" s="631"/>
      <c r="C104" s="631"/>
      <c r="D104" s="631"/>
      <c r="E104" s="631"/>
      <c r="F104" s="631"/>
      <c r="G104" s="631"/>
      <c r="H104" s="631"/>
      <c r="I104" s="631"/>
      <c r="J104" s="631"/>
      <c r="K104" s="631"/>
      <c r="L104" s="631"/>
      <c r="M104" s="631"/>
      <c r="N104" s="631"/>
      <c r="O104" s="631"/>
      <c r="P104" s="631"/>
      <c r="Q104" s="631"/>
      <c r="R104" s="631"/>
      <c r="S104" s="631"/>
      <c r="T104" s="631"/>
      <c r="U104" s="631"/>
      <c r="V104" s="631"/>
      <c r="W104" s="631"/>
      <c r="X104" s="631"/>
      <c r="Y104" s="631"/>
      <c r="Z104" s="631"/>
      <c r="AA104" s="631"/>
      <c r="AB104" s="631"/>
      <c r="AC104" s="631"/>
      <c r="AD104" s="631"/>
      <c r="AE104" s="631"/>
      <c r="AF104" s="631"/>
      <c r="AG104" s="631"/>
      <c r="AH104" s="631"/>
      <c r="AI104" s="631"/>
      <c r="AJ104" s="631"/>
      <c r="AK104" s="631"/>
      <c r="AL104" s="631"/>
      <c r="AM104" s="631"/>
      <c r="AN104" s="631"/>
      <c r="AO104" s="631"/>
      <c r="AP104" s="631"/>
      <c r="AQ104" s="631"/>
      <c r="AR104" s="631"/>
      <c r="AS104" s="631"/>
      <c r="AT104" s="631"/>
      <c r="AU104" s="631"/>
      <c r="AV104" s="631"/>
      <c r="AW104" s="631"/>
      <c r="AX104" s="631"/>
      <c r="AY104" s="631"/>
      <c r="AZ104" s="631"/>
      <c r="BA104" s="631"/>
      <c r="BB104" s="632"/>
      <c r="BC104" s="605" t="s">
        <v>4</v>
      </c>
      <c r="BD104" s="606"/>
      <c r="BE104" s="606"/>
      <c r="BF104" s="606"/>
      <c r="BG104" s="606"/>
      <c r="BH104" s="606"/>
      <c r="BI104" s="606"/>
      <c r="BJ104" s="606"/>
      <c r="BK104" s="606"/>
      <c r="BL104" s="606"/>
      <c r="BM104" s="606"/>
      <c r="BN104" s="606"/>
      <c r="BO104" s="606"/>
      <c r="BP104" s="606"/>
      <c r="BQ104" s="606"/>
      <c r="BR104" s="607"/>
      <c r="BS104" s="605" t="s">
        <v>4</v>
      </c>
      <c r="BT104" s="606"/>
      <c r="BU104" s="606"/>
      <c r="BV104" s="606"/>
      <c r="BW104" s="606"/>
      <c r="BX104" s="606"/>
      <c r="BY104" s="606"/>
      <c r="BZ104" s="606"/>
      <c r="CA104" s="606"/>
      <c r="CB104" s="606"/>
      <c r="CC104" s="606"/>
      <c r="CD104" s="606"/>
      <c r="CE104" s="606"/>
      <c r="CF104" s="606"/>
      <c r="CG104" s="606"/>
      <c r="CH104" s="607"/>
      <c r="CI104" s="605"/>
      <c r="CJ104" s="606"/>
      <c r="CK104" s="606"/>
      <c r="CL104" s="606"/>
      <c r="CM104" s="606"/>
      <c r="CN104" s="606"/>
      <c r="CO104" s="606"/>
      <c r="CP104" s="606"/>
      <c r="CQ104" s="606"/>
      <c r="CR104" s="606"/>
      <c r="CS104" s="606"/>
      <c r="CT104" s="606"/>
      <c r="CU104" s="606"/>
      <c r="CV104" s="606"/>
      <c r="CW104" s="606"/>
      <c r="CX104" s="606"/>
      <c r="CY104" s="606"/>
      <c r="CZ104" s="607"/>
    </row>
    <row r="105" spans="1:104" s="214" customFormat="1" ht="15" hidden="1" customHeight="1" x14ac:dyDescent="0.25">
      <c r="A105" s="611" t="s">
        <v>241</v>
      </c>
      <c r="B105" s="612"/>
      <c r="C105" s="612"/>
      <c r="D105" s="612"/>
      <c r="E105" s="612"/>
      <c r="F105" s="612"/>
      <c r="G105" s="612"/>
      <c r="H105" s="612"/>
      <c r="I105" s="612"/>
      <c r="J105" s="612"/>
      <c r="K105" s="612"/>
      <c r="L105" s="612"/>
      <c r="M105" s="612"/>
      <c r="N105" s="612"/>
      <c r="O105" s="612"/>
      <c r="P105" s="612"/>
      <c r="Q105" s="612"/>
      <c r="R105" s="612"/>
      <c r="S105" s="612"/>
      <c r="T105" s="612"/>
      <c r="U105" s="612"/>
      <c r="V105" s="612"/>
      <c r="W105" s="612"/>
      <c r="X105" s="612"/>
      <c r="Y105" s="612"/>
      <c r="Z105" s="612"/>
      <c r="AA105" s="612"/>
      <c r="AB105" s="612"/>
      <c r="AC105" s="612"/>
      <c r="AD105" s="612"/>
      <c r="AE105" s="612"/>
      <c r="AF105" s="612"/>
      <c r="AG105" s="612"/>
      <c r="AH105" s="612"/>
      <c r="AI105" s="612"/>
      <c r="AJ105" s="612"/>
      <c r="AK105" s="612"/>
      <c r="AL105" s="612"/>
      <c r="AM105" s="612"/>
      <c r="AN105" s="612"/>
      <c r="AO105" s="612"/>
      <c r="AP105" s="612"/>
      <c r="AQ105" s="612"/>
      <c r="AR105" s="612"/>
      <c r="AS105" s="612"/>
      <c r="AT105" s="612"/>
      <c r="AU105" s="612"/>
      <c r="AV105" s="612"/>
      <c r="AW105" s="612"/>
      <c r="AX105" s="612"/>
      <c r="AY105" s="612"/>
      <c r="AZ105" s="612"/>
      <c r="BA105" s="612"/>
      <c r="BB105" s="612"/>
      <c r="BC105" s="612"/>
      <c r="BD105" s="612"/>
      <c r="BE105" s="612"/>
      <c r="BF105" s="612"/>
      <c r="BG105" s="612"/>
      <c r="BH105" s="612"/>
      <c r="BI105" s="612"/>
      <c r="BJ105" s="612"/>
      <c r="BK105" s="612"/>
      <c r="BL105" s="612"/>
      <c r="BM105" s="612"/>
      <c r="BN105" s="612"/>
      <c r="BO105" s="612"/>
      <c r="BP105" s="612"/>
      <c r="BQ105" s="612"/>
      <c r="BR105" s="612"/>
      <c r="BS105" s="612"/>
      <c r="BT105" s="612"/>
      <c r="BU105" s="612"/>
      <c r="BV105" s="612"/>
      <c r="BW105" s="612"/>
      <c r="BX105" s="612"/>
      <c r="BY105" s="612"/>
      <c r="BZ105" s="612"/>
      <c r="CA105" s="612"/>
      <c r="CB105" s="612"/>
      <c r="CC105" s="612"/>
      <c r="CD105" s="612"/>
      <c r="CE105" s="612"/>
      <c r="CF105" s="612"/>
      <c r="CG105" s="612"/>
      <c r="CH105" s="612"/>
      <c r="CI105" s="612"/>
      <c r="CJ105" s="612"/>
      <c r="CK105" s="612"/>
      <c r="CL105" s="612"/>
      <c r="CM105" s="612"/>
      <c r="CN105" s="612"/>
      <c r="CO105" s="612"/>
      <c r="CP105" s="612"/>
      <c r="CQ105" s="612"/>
      <c r="CR105" s="612"/>
      <c r="CS105" s="612"/>
      <c r="CT105" s="612"/>
      <c r="CU105" s="612"/>
      <c r="CV105" s="612"/>
      <c r="CW105" s="612"/>
      <c r="CX105" s="612"/>
      <c r="CY105" s="612"/>
      <c r="CZ105" s="612"/>
    </row>
    <row r="106" spans="1:104" s="214" customFormat="1" ht="15" hidden="1" customHeight="1" x14ac:dyDescent="0.25">
      <c r="A106" s="614"/>
      <c r="B106" s="615"/>
      <c r="C106" s="615"/>
      <c r="D106" s="615"/>
      <c r="E106" s="615"/>
      <c r="F106" s="615"/>
      <c r="G106" s="616"/>
      <c r="H106" s="617"/>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18"/>
      <c r="AL106" s="618"/>
      <c r="AM106" s="618"/>
      <c r="AN106" s="618"/>
      <c r="AO106" s="618"/>
      <c r="AP106" s="618"/>
      <c r="AQ106" s="618"/>
      <c r="AR106" s="618"/>
      <c r="AS106" s="618"/>
      <c r="AT106" s="618"/>
      <c r="AU106" s="618"/>
      <c r="AV106" s="618"/>
      <c r="AW106" s="618"/>
      <c r="AX106" s="618"/>
      <c r="AY106" s="618"/>
      <c r="AZ106" s="618"/>
      <c r="BA106" s="618"/>
      <c r="BB106" s="619"/>
      <c r="BC106" s="605"/>
      <c r="BD106" s="606"/>
      <c r="BE106" s="606"/>
      <c r="BF106" s="606"/>
      <c r="BG106" s="606"/>
      <c r="BH106" s="606"/>
      <c r="BI106" s="606"/>
      <c r="BJ106" s="606"/>
      <c r="BK106" s="606"/>
      <c r="BL106" s="606"/>
      <c r="BM106" s="606"/>
      <c r="BN106" s="606"/>
      <c r="BO106" s="606"/>
      <c r="BP106" s="606"/>
      <c r="BQ106" s="606"/>
      <c r="BR106" s="607"/>
      <c r="BS106" s="605"/>
      <c r="BT106" s="606"/>
      <c r="BU106" s="606"/>
      <c r="BV106" s="606"/>
      <c r="BW106" s="606"/>
      <c r="BX106" s="606"/>
      <c r="BY106" s="606"/>
      <c r="BZ106" s="606"/>
      <c r="CA106" s="606"/>
      <c r="CB106" s="606"/>
      <c r="CC106" s="606"/>
      <c r="CD106" s="606"/>
      <c r="CE106" s="606"/>
      <c r="CF106" s="606"/>
      <c r="CG106" s="606"/>
      <c r="CH106" s="607"/>
      <c r="CI106" s="605"/>
      <c r="CJ106" s="606"/>
      <c r="CK106" s="606"/>
      <c r="CL106" s="606"/>
      <c r="CM106" s="606"/>
      <c r="CN106" s="606"/>
      <c r="CO106" s="606"/>
      <c r="CP106" s="606"/>
      <c r="CQ106" s="606"/>
      <c r="CR106" s="606"/>
      <c r="CS106" s="606"/>
      <c r="CT106" s="606"/>
      <c r="CU106" s="606"/>
      <c r="CV106" s="606"/>
      <c r="CW106" s="606"/>
      <c r="CX106" s="606"/>
      <c r="CY106" s="606"/>
      <c r="CZ106" s="607"/>
    </row>
    <row r="107" spans="1:104" s="214" customFormat="1" ht="15" hidden="1" customHeight="1" x14ac:dyDescent="0.25">
      <c r="A107" s="630" t="s">
        <v>262</v>
      </c>
      <c r="B107" s="631"/>
      <c r="C107" s="631"/>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1"/>
      <c r="AD107" s="631"/>
      <c r="AE107" s="631"/>
      <c r="AF107" s="631"/>
      <c r="AG107" s="631"/>
      <c r="AH107" s="631"/>
      <c r="AI107" s="631"/>
      <c r="AJ107" s="631"/>
      <c r="AK107" s="631"/>
      <c r="AL107" s="631"/>
      <c r="AM107" s="631"/>
      <c r="AN107" s="631"/>
      <c r="AO107" s="631"/>
      <c r="AP107" s="631"/>
      <c r="AQ107" s="631"/>
      <c r="AR107" s="631"/>
      <c r="AS107" s="631"/>
      <c r="AT107" s="631"/>
      <c r="AU107" s="631"/>
      <c r="AV107" s="631"/>
      <c r="AW107" s="631"/>
      <c r="AX107" s="631"/>
      <c r="AY107" s="631"/>
      <c r="AZ107" s="631"/>
      <c r="BA107" s="631"/>
      <c r="BB107" s="632"/>
      <c r="BC107" s="605" t="s">
        <v>4</v>
      </c>
      <c r="BD107" s="606"/>
      <c r="BE107" s="606"/>
      <c r="BF107" s="606"/>
      <c r="BG107" s="606"/>
      <c r="BH107" s="606"/>
      <c r="BI107" s="606"/>
      <c r="BJ107" s="606"/>
      <c r="BK107" s="606"/>
      <c r="BL107" s="606"/>
      <c r="BM107" s="606"/>
      <c r="BN107" s="606"/>
      <c r="BO107" s="606"/>
      <c r="BP107" s="606"/>
      <c r="BQ107" s="606"/>
      <c r="BR107" s="607"/>
      <c r="BS107" s="605" t="s">
        <v>4</v>
      </c>
      <c r="BT107" s="606"/>
      <c r="BU107" s="606"/>
      <c r="BV107" s="606"/>
      <c r="BW107" s="606"/>
      <c r="BX107" s="606"/>
      <c r="BY107" s="606"/>
      <c r="BZ107" s="606"/>
      <c r="CA107" s="606"/>
      <c r="CB107" s="606"/>
      <c r="CC107" s="606"/>
      <c r="CD107" s="606"/>
      <c r="CE107" s="606"/>
      <c r="CF107" s="606"/>
      <c r="CG107" s="606"/>
      <c r="CH107" s="607"/>
      <c r="CI107" s="605"/>
      <c r="CJ107" s="606"/>
      <c r="CK107" s="606"/>
      <c r="CL107" s="606"/>
      <c r="CM107" s="606"/>
      <c r="CN107" s="606"/>
      <c r="CO107" s="606"/>
      <c r="CP107" s="606"/>
      <c r="CQ107" s="606"/>
      <c r="CR107" s="606"/>
      <c r="CS107" s="606"/>
      <c r="CT107" s="606"/>
      <c r="CU107" s="606"/>
      <c r="CV107" s="606"/>
      <c r="CW107" s="606"/>
      <c r="CX107" s="606"/>
      <c r="CY107" s="606"/>
      <c r="CZ107" s="607"/>
    </row>
    <row r="108" spans="1:104" s="214" customFormat="1" ht="15" hidden="1" customHeight="1" x14ac:dyDescent="0.25">
      <c r="A108" s="630" t="s">
        <v>55</v>
      </c>
      <c r="B108" s="631"/>
      <c r="C108" s="631"/>
      <c r="D108" s="631"/>
      <c r="E108" s="631"/>
      <c r="F108" s="631"/>
      <c r="G108" s="631"/>
      <c r="H108" s="631"/>
      <c r="I108" s="631"/>
      <c r="J108" s="631"/>
      <c r="K108" s="631"/>
      <c r="L108" s="631"/>
      <c r="M108" s="631"/>
      <c r="N108" s="631"/>
      <c r="O108" s="631"/>
      <c r="P108" s="631"/>
      <c r="Q108" s="631"/>
      <c r="R108" s="631"/>
      <c r="S108" s="631"/>
      <c r="T108" s="631"/>
      <c r="U108" s="631"/>
      <c r="V108" s="631"/>
      <c r="W108" s="631"/>
      <c r="X108" s="631"/>
      <c r="Y108" s="631"/>
      <c r="Z108" s="631"/>
      <c r="AA108" s="631"/>
      <c r="AB108" s="631"/>
      <c r="AC108" s="631"/>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631"/>
      <c r="AY108" s="631"/>
      <c r="AZ108" s="631"/>
      <c r="BA108" s="631"/>
      <c r="BB108" s="632"/>
      <c r="BC108" s="605" t="s">
        <v>4</v>
      </c>
      <c r="BD108" s="606"/>
      <c r="BE108" s="606"/>
      <c r="BF108" s="606"/>
      <c r="BG108" s="606"/>
      <c r="BH108" s="606"/>
      <c r="BI108" s="606"/>
      <c r="BJ108" s="606"/>
      <c r="BK108" s="606"/>
      <c r="BL108" s="606"/>
      <c r="BM108" s="606"/>
      <c r="BN108" s="606"/>
      <c r="BO108" s="606"/>
      <c r="BP108" s="606"/>
      <c r="BQ108" s="606"/>
      <c r="BR108" s="607"/>
      <c r="BS108" s="605" t="s">
        <v>4</v>
      </c>
      <c r="BT108" s="606"/>
      <c r="BU108" s="606"/>
      <c r="BV108" s="606"/>
      <c r="BW108" s="606"/>
      <c r="BX108" s="606"/>
      <c r="BY108" s="606"/>
      <c r="BZ108" s="606"/>
      <c r="CA108" s="606"/>
      <c r="CB108" s="606"/>
      <c r="CC108" s="606"/>
      <c r="CD108" s="606"/>
      <c r="CE108" s="606"/>
      <c r="CF108" s="606"/>
      <c r="CG108" s="606"/>
      <c r="CH108" s="607"/>
      <c r="CI108" s="605"/>
      <c r="CJ108" s="606"/>
      <c r="CK108" s="606"/>
      <c r="CL108" s="606"/>
      <c r="CM108" s="606"/>
      <c r="CN108" s="606"/>
      <c r="CO108" s="606"/>
      <c r="CP108" s="606"/>
      <c r="CQ108" s="606"/>
      <c r="CR108" s="606"/>
      <c r="CS108" s="606"/>
      <c r="CT108" s="606"/>
      <c r="CU108" s="606"/>
      <c r="CV108" s="606"/>
      <c r="CW108" s="606"/>
      <c r="CX108" s="606"/>
      <c r="CY108" s="606"/>
      <c r="CZ108" s="607"/>
    </row>
    <row r="109" spans="1:104" s="339" customFormat="1" ht="14.25" x14ac:dyDescent="0.2">
      <c r="A109" s="644" t="s">
        <v>606</v>
      </c>
      <c r="B109" s="644"/>
      <c r="C109" s="644"/>
      <c r="D109" s="644"/>
      <c r="E109" s="644"/>
      <c r="F109" s="644"/>
      <c r="G109" s="644"/>
      <c r="H109" s="644"/>
      <c r="I109" s="644"/>
      <c r="J109" s="644"/>
      <c r="K109" s="644"/>
      <c r="L109" s="644"/>
      <c r="M109" s="644"/>
      <c r="N109" s="644"/>
      <c r="O109" s="644"/>
      <c r="P109" s="644"/>
      <c r="Q109" s="644"/>
      <c r="R109" s="644"/>
      <c r="S109" s="644"/>
      <c r="T109" s="644"/>
      <c r="U109" s="644"/>
      <c r="V109" s="644"/>
      <c r="W109" s="644"/>
      <c r="X109" s="644"/>
      <c r="Y109" s="644"/>
      <c r="Z109" s="644"/>
      <c r="AA109" s="644"/>
      <c r="AB109" s="644"/>
      <c r="AC109" s="644"/>
      <c r="AD109" s="644"/>
      <c r="AE109" s="644"/>
      <c r="AF109" s="644"/>
      <c r="AG109" s="644"/>
      <c r="AH109" s="644"/>
      <c r="AI109" s="644"/>
      <c r="AJ109" s="644"/>
      <c r="AK109" s="644"/>
      <c r="AL109" s="644"/>
      <c r="AM109" s="644"/>
      <c r="AN109" s="644"/>
      <c r="AO109" s="644"/>
      <c r="AP109" s="644"/>
      <c r="AQ109" s="644"/>
      <c r="AR109" s="644"/>
      <c r="AS109" s="644"/>
      <c r="AT109" s="644"/>
      <c r="AU109" s="644"/>
      <c r="AV109" s="644"/>
      <c r="AW109" s="644"/>
      <c r="AX109" s="644"/>
      <c r="AY109" s="644"/>
      <c r="AZ109" s="644"/>
      <c r="BA109" s="644"/>
      <c r="BB109" s="644"/>
      <c r="BC109" s="644"/>
      <c r="BD109" s="644"/>
      <c r="BE109" s="644"/>
      <c r="BF109" s="644"/>
      <c r="BG109" s="644"/>
      <c r="BH109" s="644"/>
      <c r="BI109" s="644"/>
      <c r="BJ109" s="644"/>
      <c r="BK109" s="644"/>
      <c r="BL109" s="644"/>
      <c r="BM109" s="644"/>
      <c r="BN109" s="644"/>
      <c r="BO109" s="644"/>
      <c r="BP109" s="644"/>
      <c r="BQ109" s="644"/>
      <c r="BR109" s="644"/>
      <c r="BS109" s="644"/>
      <c r="BT109" s="644"/>
      <c r="BU109" s="644"/>
      <c r="BV109" s="644"/>
      <c r="BW109" s="644"/>
      <c r="BX109" s="644"/>
      <c r="BY109" s="644"/>
      <c r="BZ109" s="644"/>
      <c r="CA109" s="644"/>
      <c r="CB109" s="644"/>
      <c r="CC109" s="644"/>
      <c r="CD109" s="644"/>
      <c r="CE109" s="644"/>
      <c r="CF109" s="644"/>
      <c r="CG109" s="644"/>
      <c r="CH109" s="644"/>
      <c r="CI109" s="644"/>
      <c r="CJ109" s="644"/>
      <c r="CK109" s="644"/>
      <c r="CL109" s="644"/>
      <c r="CM109" s="644"/>
      <c r="CN109" s="644"/>
      <c r="CO109" s="644"/>
      <c r="CP109" s="644"/>
      <c r="CQ109" s="644"/>
      <c r="CR109" s="644"/>
      <c r="CS109" s="644"/>
      <c r="CT109" s="644"/>
      <c r="CU109" s="644"/>
      <c r="CV109" s="644"/>
      <c r="CW109" s="644"/>
      <c r="CX109" s="644"/>
      <c r="CY109" s="644"/>
      <c r="CZ109" s="644"/>
    </row>
    <row r="110" spans="1:104" s="339" customFormat="1" ht="12.75" customHeight="1" x14ac:dyDescent="0.2">
      <c r="A110" s="644" t="s">
        <v>607</v>
      </c>
      <c r="B110" s="644"/>
      <c r="C110" s="644"/>
      <c r="D110" s="644"/>
      <c r="E110" s="644"/>
      <c r="F110" s="644"/>
      <c r="G110" s="644"/>
      <c r="H110" s="644"/>
      <c r="I110" s="644"/>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4"/>
      <c r="AL110" s="644"/>
      <c r="AM110" s="644"/>
      <c r="AN110" s="644"/>
      <c r="AO110" s="644"/>
      <c r="AP110" s="644"/>
      <c r="AQ110" s="644"/>
      <c r="AR110" s="644"/>
      <c r="AS110" s="644"/>
      <c r="AT110" s="644"/>
      <c r="AU110" s="644"/>
      <c r="AV110" s="644"/>
      <c r="AW110" s="644"/>
      <c r="AX110" s="644"/>
      <c r="AY110" s="644"/>
      <c r="AZ110" s="644"/>
      <c r="BA110" s="644"/>
      <c r="BB110" s="644"/>
      <c r="BC110" s="644"/>
      <c r="BD110" s="644"/>
      <c r="BE110" s="644"/>
      <c r="BF110" s="644"/>
      <c r="BG110" s="644"/>
      <c r="BH110" s="644"/>
      <c r="BI110" s="644"/>
      <c r="BJ110" s="644"/>
      <c r="BK110" s="644"/>
      <c r="BL110" s="644"/>
      <c r="BM110" s="644"/>
      <c r="BN110" s="644"/>
      <c r="BO110" s="644"/>
      <c r="BP110" s="644"/>
      <c r="BQ110" s="644"/>
      <c r="BR110" s="644"/>
      <c r="BS110" s="644"/>
      <c r="BT110" s="644"/>
      <c r="BU110" s="644"/>
      <c r="BV110" s="644"/>
      <c r="BW110" s="644"/>
      <c r="BX110" s="644"/>
      <c r="BY110" s="644"/>
      <c r="BZ110" s="644"/>
      <c r="CA110" s="644"/>
      <c r="CB110" s="644"/>
      <c r="CC110" s="644"/>
      <c r="CD110" s="644"/>
      <c r="CE110" s="644"/>
      <c r="CF110" s="644"/>
      <c r="CG110" s="644"/>
      <c r="CH110" s="644"/>
      <c r="CI110" s="644"/>
      <c r="CJ110" s="644"/>
      <c r="CK110" s="644"/>
      <c r="CL110" s="644"/>
      <c r="CM110" s="644"/>
      <c r="CN110" s="644"/>
      <c r="CO110" s="644"/>
      <c r="CP110" s="644"/>
      <c r="CQ110" s="644"/>
      <c r="CR110" s="644"/>
      <c r="CS110" s="644"/>
      <c r="CT110" s="644"/>
      <c r="CU110" s="644"/>
      <c r="CV110" s="644"/>
      <c r="CW110" s="644"/>
      <c r="CX110" s="644"/>
      <c r="CY110" s="644"/>
      <c r="CZ110" s="644"/>
    </row>
    <row r="111" spans="1:104" s="339" customFormat="1" ht="14.25" x14ac:dyDescent="0.2">
      <c r="A111" s="339" t="s">
        <v>46</v>
      </c>
      <c r="W111" s="604" t="s">
        <v>445</v>
      </c>
      <c r="X111" s="604"/>
      <c r="Y111" s="604"/>
      <c r="Z111" s="604"/>
      <c r="AA111" s="604"/>
      <c r="AB111" s="604"/>
      <c r="AC111" s="604"/>
      <c r="AD111" s="604"/>
      <c r="AE111" s="604"/>
      <c r="AF111" s="604"/>
      <c r="AG111" s="604"/>
      <c r="AH111" s="604"/>
      <c r="AI111" s="604"/>
      <c r="AJ111" s="604"/>
      <c r="AK111" s="604"/>
      <c r="AL111" s="604"/>
      <c r="AM111" s="604"/>
      <c r="AN111" s="604"/>
      <c r="AO111" s="604"/>
      <c r="AP111" s="604"/>
      <c r="AQ111" s="604"/>
      <c r="AR111" s="604"/>
      <c r="AS111" s="604"/>
      <c r="AT111" s="604"/>
      <c r="AU111" s="604"/>
      <c r="AV111" s="604"/>
      <c r="AW111" s="604"/>
      <c r="AX111" s="604"/>
      <c r="AY111" s="604"/>
      <c r="AZ111" s="604"/>
      <c r="BA111" s="604"/>
      <c r="BB111" s="604"/>
      <c r="BC111" s="604"/>
      <c r="BD111" s="604"/>
      <c r="BE111" s="604"/>
      <c r="BF111" s="604"/>
      <c r="BG111" s="604"/>
      <c r="BH111" s="604"/>
      <c r="BI111" s="604"/>
      <c r="BJ111" s="604"/>
      <c r="BK111" s="604"/>
      <c r="BL111" s="604"/>
      <c r="BM111" s="604"/>
      <c r="BN111" s="604"/>
      <c r="BO111" s="604"/>
      <c r="BP111" s="604"/>
      <c r="BQ111" s="604"/>
      <c r="BR111" s="604"/>
      <c r="BS111" s="604"/>
      <c r="BT111" s="604"/>
      <c r="BU111" s="604"/>
      <c r="BV111" s="604"/>
      <c r="BW111" s="604"/>
      <c r="BX111" s="604"/>
      <c r="BY111" s="604"/>
      <c r="BZ111" s="604"/>
      <c r="CA111" s="604"/>
      <c r="CB111" s="604"/>
      <c r="CC111" s="604"/>
      <c r="CD111" s="604"/>
      <c r="CE111" s="604"/>
      <c r="CF111" s="604"/>
      <c r="CG111" s="604"/>
      <c r="CH111" s="604"/>
      <c r="CI111" s="604"/>
      <c r="CJ111" s="604"/>
      <c r="CK111" s="604"/>
      <c r="CL111" s="604"/>
      <c r="CM111" s="604"/>
      <c r="CN111" s="604"/>
      <c r="CO111" s="604"/>
      <c r="CP111" s="604"/>
      <c r="CQ111" s="604"/>
      <c r="CR111" s="604"/>
      <c r="CS111" s="604"/>
      <c r="CT111" s="604"/>
      <c r="CU111" s="604"/>
      <c r="CV111" s="604"/>
      <c r="CW111" s="604"/>
      <c r="CX111" s="604"/>
      <c r="CY111" s="604"/>
      <c r="CZ111" s="604"/>
    </row>
    <row r="112" spans="1:104" s="340" customFormat="1" ht="53.25" customHeight="1" x14ac:dyDescent="0.25">
      <c r="A112" s="565" t="s">
        <v>48</v>
      </c>
      <c r="B112" s="566"/>
      <c r="C112" s="566"/>
      <c r="D112" s="566"/>
      <c r="E112" s="566"/>
      <c r="F112" s="566"/>
      <c r="G112" s="567"/>
      <c r="H112" s="565" t="s">
        <v>0</v>
      </c>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6"/>
      <c r="AL112" s="566"/>
      <c r="AM112" s="566"/>
      <c r="AN112" s="566"/>
      <c r="AO112" s="566"/>
      <c r="AP112" s="566"/>
      <c r="AQ112" s="566"/>
      <c r="AR112" s="566"/>
      <c r="AS112" s="566"/>
      <c r="AT112" s="566"/>
      <c r="AU112" s="566"/>
      <c r="AV112" s="566"/>
      <c r="AW112" s="566"/>
      <c r="AX112" s="566"/>
      <c r="AY112" s="566"/>
      <c r="AZ112" s="566"/>
      <c r="BA112" s="566"/>
      <c r="BB112" s="567"/>
      <c r="BC112" s="583" t="s">
        <v>76</v>
      </c>
      <c r="BD112" s="584"/>
      <c r="BE112" s="584"/>
      <c r="BF112" s="584"/>
      <c r="BG112" s="584"/>
      <c r="BH112" s="584"/>
      <c r="BI112" s="584"/>
      <c r="BJ112" s="584"/>
      <c r="BK112" s="584"/>
      <c r="BL112" s="584"/>
      <c r="BM112" s="584"/>
      <c r="BN112" s="584"/>
      <c r="BO112" s="584"/>
      <c r="BP112" s="584"/>
      <c r="BQ112" s="584"/>
      <c r="BR112" s="585"/>
      <c r="BS112" s="589" t="s">
        <v>77</v>
      </c>
      <c r="BT112" s="589"/>
      <c r="BU112" s="589"/>
      <c r="BV112" s="589"/>
      <c r="BW112" s="589"/>
      <c r="BX112" s="589"/>
      <c r="BY112" s="589"/>
      <c r="BZ112" s="589"/>
      <c r="CA112" s="589"/>
      <c r="CB112" s="589"/>
      <c r="CC112" s="589"/>
      <c r="CD112" s="589"/>
      <c r="CE112" s="589"/>
      <c r="CF112" s="589"/>
      <c r="CG112" s="589"/>
      <c r="CH112" s="589"/>
      <c r="CI112" s="589" t="s">
        <v>78</v>
      </c>
      <c r="CJ112" s="589"/>
      <c r="CK112" s="589"/>
      <c r="CL112" s="589"/>
      <c r="CM112" s="589"/>
      <c r="CN112" s="589"/>
      <c r="CO112" s="589"/>
      <c r="CP112" s="589"/>
      <c r="CQ112" s="589"/>
      <c r="CR112" s="589"/>
      <c r="CS112" s="589"/>
      <c r="CT112" s="589"/>
      <c r="CU112" s="589"/>
      <c r="CV112" s="589"/>
      <c r="CW112" s="589"/>
      <c r="CX112" s="589"/>
      <c r="CY112" s="589"/>
      <c r="CZ112" s="589"/>
    </row>
    <row r="113" spans="1:104" s="213" customFormat="1" ht="12.75" x14ac:dyDescent="0.25">
      <c r="A113" s="582">
        <v>1</v>
      </c>
      <c r="B113" s="582"/>
      <c r="C113" s="582"/>
      <c r="D113" s="582"/>
      <c r="E113" s="582"/>
      <c r="F113" s="582"/>
      <c r="G113" s="582"/>
      <c r="H113" s="582">
        <v>2</v>
      </c>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2"/>
      <c r="AL113" s="582"/>
      <c r="AM113" s="582"/>
      <c r="AN113" s="582"/>
      <c r="AO113" s="582"/>
      <c r="AP113" s="582"/>
      <c r="AQ113" s="582"/>
      <c r="AR113" s="582"/>
      <c r="AS113" s="582"/>
      <c r="AT113" s="582"/>
      <c r="AU113" s="582"/>
      <c r="AV113" s="582"/>
      <c r="AW113" s="582"/>
      <c r="AX113" s="582"/>
      <c r="AY113" s="582"/>
      <c r="AZ113" s="582"/>
      <c r="BA113" s="582"/>
      <c r="BB113" s="582"/>
      <c r="BC113" s="582">
        <v>3</v>
      </c>
      <c r="BD113" s="582"/>
      <c r="BE113" s="582"/>
      <c r="BF113" s="582"/>
      <c r="BG113" s="582"/>
      <c r="BH113" s="582"/>
      <c r="BI113" s="582"/>
      <c r="BJ113" s="582"/>
      <c r="BK113" s="582"/>
      <c r="BL113" s="582"/>
      <c r="BM113" s="582"/>
      <c r="BN113" s="582"/>
      <c r="BO113" s="582"/>
      <c r="BP113" s="582"/>
      <c r="BQ113" s="582"/>
      <c r="BR113" s="582"/>
      <c r="BS113" s="582">
        <v>4</v>
      </c>
      <c r="BT113" s="582"/>
      <c r="BU113" s="582"/>
      <c r="BV113" s="582"/>
      <c r="BW113" s="582"/>
      <c r="BX113" s="582"/>
      <c r="BY113" s="582"/>
      <c r="BZ113" s="582"/>
      <c r="CA113" s="582"/>
      <c r="CB113" s="582"/>
      <c r="CC113" s="582"/>
      <c r="CD113" s="582"/>
      <c r="CE113" s="582"/>
      <c r="CF113" s="582"/>
      <c r="CG113" s="582"/>
      <c r="CH113" s="582"/>
      <c r="CI113" s="582">
        <v>5</v>
      </c>
      <c r="CJ113" s="582"/>
      <c r="CK113" s="582"/>
      <c r="CL113" s="582"/>
      <c r="CM113" s="582"/>
      <c r="CN113" s="582"/>
      <c r="CO113" s="582"/>
      <c r="CP113" s="582"/>
      <c r="CQ113" s="582"/>
      <c r="CR113" s="582"/>
      <c r="CS113" s="582"/>
      <c r="CT113" s="582"/>
      <c r="CU113" s="582"/>
      <c r="CV113" s="582"/>
      <c r="CW113" s="582"/>
      <c r="CX113" s="582"/>
      <c r="CY113" s="582"/>
      <c r="CZ113" s="582"/>
    </row>
    <row r="114" spans="1:104" s="357" customFormat="1" ht="15" customHeight="1" x14ac:dyDescent="0.25">
      <c r="A114" s="611" t="s">
        <v>438</v>
      </c>
      <c r="B114" s="612"/>
      <c r="C114" s="612"/>
      <c r="D114" s="612"/>
      <c r="E114" s="612"/>
      <c r="F114" s="612"/>
      <c r="G114" s="612"/>
      <c r="H114" s="612"/>
      <c r="I114" s="612"/>
      <c r="J114" s="612"/>
      <c r="K114" s="612"/>
      <c r="L114" s="612"/>
      <c r="M114" s="612"/>
      <c r="N114" s="612"/>
      <c r="O114" s="612"/>
      <c r="P114" s="612"/>
      <c r="Q114" s="612"/>
      <c r="R114" s="612"/>
      <c r="S114" s="612"/>
      <c r="T114" s="612"/>
      <c r="U114" s="612"/>
      <c r="V114" s="612"/>
      <c r="W114" s="612"/>
      <c r="X114" s="612"/>
      <c r="Y114" s="612"/>
      <c r="Z114" s="612"/>
      <c r="AA114" s="612"/>
      <c r="AB114" s="612"/>
      <c r="AC114" s="612"/>
      <c r="AD114" s="612"/>
      <c r="AE114" s="612"/>
      <c r="AF114" s="612"/>
      <c r="AG114" s="612"/>
      <c r="AH114" s="612"/>
      <c r="AI114" s="612"/>
      <c r="AJ114" s="612"/>
      <c r="AK114" s="612"/>
      <c r="AL114" s="612"/>
      <c r="AM114" s="612"/>
      <c r="AN114" s="612"/>
      <c r="AO114" s="612"/>
      <c r="AP114" s="612"/>
      <c r="AQ114" s="612"/>
      <c r="AR114" s="612"/>
      <c r="AS114" s="612"/>
      <c r="AT114" s="612"/>
      <c r="AU114" s="612"/>
      <c r="AV114" s="612"/>
      <c r="AW114" s="612"/>
      <c r="AX114" s="612"/>
      <c r="AY114" s="612"/>
      <c r="AZ114" s="612"/>
      <c r="BA114" s="612"/>
      <c r="BB114" s="612"/>
      <c r="BC114" s="612"/>
      <c r="BD114" s="612"/>
      <c r="BE114" s="612"/>
      <c r="BF114" s="612"/>
      <c r="BG114" s="612"/>
      <c r="BH114" s="612"/>
      <c r="BI114" s="612"/>
      <c r="BJ114" s="612"/>
      <c r="BK114" s="612"/>
      <c r="BL114" s="612"/>
      <c r="BM114" s="612"/>
      <c r="BN114" s="612"/>
      <c r="BO114" s="612"/>
      <c r="BP114" s="612"/>
      <c r="BQ114" s="612"/>
      <c r="BR114" s="612"/>
      <c r="BS114" s="612"/>
      <c r="BT114" s="612"/>
      <c r="BU114" s="612"/>
      <c r="BV114" s="612"/>
      <c r="BW114" s="612"/>
      <c r="BX114" s="612"/>
      <c r="BY114" s="612"/>
      <c r="BZ114" s="612"/>
      <c r="CA114" s="612"/>
      <c r="CB114" s="612"/>
      <c r="CC114" s="612"/>
      <c r="CD114" s="612"/>
      <c r="CE114" s="612"/>
      <c r="CF114" s="612"/>
      <c r="CG114" s="612"/>
      <c r="CH114" s="612"/>
      <c r="CI114" s="612"/>
      <c r="CJ114" s="612"/>
      <c r="CK114" s="612"/>
      <c r="CL114" s="612"/>
      <c r="CM114" s="612"/>
      <c r="CN114" s="612"/>
      <c r="CO114" s="612"/>
      <c r="CP114" s="612"/>
      <c r="CQ114" s="612"/>
      <c r="CR114" s="612"/>
      <c r="CS114" s="612"/>
      <c r="CT114" s="612"/>
      <c r="CU114" s="612"/>
      <c r="CV114" s="612"/>
      <c r="CW114" s="612"/>
      <c r="CX114" s="612"/>
      <c r="CY114" s="612"/>
      <c r="CZ114" s="613"/>
    </row>
    <row r="115" spans="1:104" s="214" customFormat="1" ht="15" customHeight="1" x14ac:dyDescent="0.25">
      <c r="A115" s="614" t="s">
        <v>424</v>
      </c>
      <c r="B115" s="615"/>
      <c r="C115" s="615"/>
      <c r="D115" s="615"/>
      <c r="E115" s="615"/>
      <c r="F115" s="615"/>
      <c r="G115" s="616"/>
      <c r="H115" s="617" t="s">
        <v>446</v>
      </c>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8"/>
      <c r="AZ115" s="618"/>
      <c r="BA115" s="618"/>
      <c r="BB115" s="619"/>
      <c r="BC115" s="620">
        <v>80391818.180000007</v>
      </c>
      <c r="BD115" s="621"/>
      <c r="BE115" s="621"/>
      <c r="BF115" s="621"/>
      <c r="BG115" s="621"/>
      <c r="BH115" s="621"/>
      <c r="BI115" s="621"/>
      <c r="BJ115" s="621"/>
      <c r="BK115" s="621"/>
      <c r="BL115" s="621"/>
      <c r="BM115" s="621"/>
      <c r="BN115" s="621"/>
      <c r="BO115" s="621"/>
      <c r="BP115" s="621"/>
      <c r="BQ115" s="621"/>
      <c r="BR115" s="622"/>
      <c r="BS115" s="605">
        <v>2.2000000000000002</v>
      </c>
      <c r="BT115" s="606"/>
      <c r="BU115" s="606"/>
      <c r="BV115" s="606"/>
      <c r="BW115" s="606"/>
      <c r="BX115" s="606"/>
      <c r="BY115" s="606"/>
      <c r="BZ115" s="606"/>
      <c r="CA115" s="606"/>
      <c r="CB115" s="606"/>
      <c r="CC115" s="606"/>
      <c r="CD115" s="606"/>
      <c r="CE115" s="606"/>
      <c r="CF115" s="606"/>
      <c r="CG115" s="606"/>
      <c r="CH115" s="607"/>
      <c r="CI115" s="620">
        <f>1385945-44927</f>
        <v>1341018</v>
      </c>
      <c r="CJ115" s="621"/>
      <c r="CK115" s="621"/>
      <c r="CL115" s="621"/>
      <c r="CM115" s="621"/>
      <c r="CN115" s="621"/>
      <c r="CO115" s="621"/>
      <c r="CP115" s="621"/>
      <c r="CQ115" s="621"/>
      <c r="CR115" s="621"/>
      <c r="CS115" s="621"/>
      <c r="CT115" s="621"/>
      <c r="CU115" s="621"/>
      <c r="CV115" s="621"/>
      <c r="CW115" s="621"/>
      <c r="CX115" s="621"/>
      <c r="CY115" s="621"/>
      <c r="CZ115" s="622"/>
    </row>
    <row r="116" spans="1:104" s="214" customFormat="1" ht="15" customHeight="1" x14ac:dyDescent="0.25">
      <c r="A116" s="614" t="s">
        <v>427</v>
      </c>
      <c r="B116" s="615"/>
      <c r="C116" s="615"/>
      <c r="D116" s="615"/>
      <c r="E116" s="615"/>
      <c r="F116" s="615"/>
      <c r="G116" s="616"/>
      <c r="H116" s="617" t="s">
        <v>447</v>
      </c>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8"/>
      <c r="AL116" s="618"/>
      <c r="AM116" s="618"/>
      <c r="AN116" s="618"/>
      <c r="AO116" s="618"/>
      <c r="AP116" s="618"/>
      <c r="AQ116" s="618"/>
      <c r="AR116" s="618"/>
      <c r="AS116" s="618"/>
      <c r="AT116" s="618"/>
      <c r="AU116" s="618"/>
      <c r="AV116" s="618"/>
      <c r="AW116" s="618"/>
      <c r="AX116" s="618"/>
      <c r="AY116" s="618"/>
      <c r="AZ116" s="618"/>
      <c r="BA116" s="618"/>
      <c r="BB116" s="619"/>
      <c r="BC116" s="620">
        <v>2995133.34</v>
      </c>
      <c r="BD116" s="621"/>
      <c r="BE116" s="621"/>
      <c r="BF116" s="621"/>
      <c r="BG116" s="621"/>
      <c r="BH116" s="621"/>
      <c r="BI116" s="621"/>
      <c r="BJ116" s="621"/>
      <c r="BK116" s="621"/>
      <c r="BL116" s="621"/>
      <c r="BM116" s="621"/>
      <c r="BN116" s="621"/>
      <c r="BO116" s="621"/>
      <c r="BP116" s="621"/>
      <c r="BQ116" s="621"/>
      <c r="BR116" s="622"/>
      <c r="BS116" s="605">
        <v>1.5</v>
      </c>
      <c r="BT116" s="606"/>
      <c r="BU116" s="606"/>
      <c r="BV116" s="606"/>
      <c r="BW116" s="606"/>
      <c r="BX116" s="606"/>
      <c r="BY116" s="606"/>
      <c r="BZ116" s="606"/>
      <c r="CA116" s="606"/>
      <c r="CB116" s="606"/>
      <c r="CC116" s="606"/>
      <c r="CD116" s="606"/>
      <c r="CE116" s="606"/>
      <c r="CF116" s="606"/>
      <c r="CG116" s="606"/>
      <c r="CH116" s="607"/>
      <c r="CI116" s="620">
        <v>44927</v>
      </c>
      <c r="CJ116" s="621"/>
      <c r="CK116" s="621"/>
      <c r="CL116" s="621"/>
      <c r="CM116" s="621"/>
      <c r="CN116" s="621"/>
      <c r="CO116" s="621"/>
      <c r="CP116" s="621"/>
      <c r="CQ116" s="621"/>
      <c r="CR116" s="621"/>
      <c r="CS116" s="621"/>
      <c r="CT116" s="621"/>
      <c r="CU116" s="621"/>
      <c r="CV116" s="621"/>
      <c r="CW116" s="621"/>
      <c r="CX116" s="621"/>
      <c r="CY116" s="621"/>
      <c r="CZ116" s="622"/>
    </row>
    <row r="117" spans="1:104" s="214" customFormat="1" ht="15" hidden="1" customHeight="1" x14ac:dyDescent="0.25">
      <c r="A117" s="614" t="s">
        <v>429</v>
      </c>
      <c r="B117" s="615"/>
      <c r="C117" s="615"/>
      <c r="D117" s="615"/>
      <c r="E117" s="615"/>
      <c r="F117" s="615"/>
      <c r="G117" s="616"/>
      <c r="H117" s="617" t="s">
        <v>447</v>
      </c>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18"/>
      <c r="AL117" s="618"/>
      <c r="AM117" s="618"/>
      <c r="AN117" s="618"/>
      <c r="AO117" s="618"/>
      <c r="AP117" s="618"/>
      <c r="AQ117" s="618"/>
      <c r="AR117" s="618"/>
      <c r="AS117" s="618"/>
      <c r="AT117" s="618"/>
      <c r="AU117" s="618"/>
      <c r="AV117" s="618"/>
      <c r="AW117" s="618"/>
      <c r="AX117" s="618"/>
      <c r="AY117" s="618"/>
      <c r="AZ117" s="618"/>
      <c r="BA117" s="618"/>
      <c r="BB117" s="619"/>
      <c r="BC117" s="620">
        <v>327422</v>
      </c>
      <c r="BD117" s="621"/>
      <c r="BE117" s="621"/>
      <c r="BF117" s="621"/>
      <c r="BG117" s="621"/>
      <c r="BH117" s="621"/>
      <c r="BI117" s="621"/>
      <c r="BJ117" s="621"/>
      <c r="BK117" s="621"/>
      <c r="BL117" s="621"/>
      <c r="BM117" s="621"/>
      <c r="BN117" s="621"/>
      <c r="BO117" s="621"/>
      <c r="BP117" s="621"/>
      <c r="BQ117" s="621"/>
      <c r="BR117" s="622"/>
      <c r="BS117" s="605">
        <v>1.5</v>
      </c>
      <c r="BT117" s="606"/>
      <c r="BU117" s="606"/>
      <c r="BV117" s="606"/>
      <c r="BW117" s="606"/>
      <c r="BX117" s="606"/>
      <c r="BY117" s="606"/>
      <c r="BZ117" s="606"/>
      <c r="CA117" s="606"/>
      <c r="CB117" s="606"/>
      <c r="CC117" s="606"/>
      <c r="CD117" s="606"/>
      <c r="CE117" s="606"/>
      <c r="CF117" s="606"/>
      <c r="CG117" s="606"/>
      <c r="CH117" s="607"/>
      <c r="CI117" s="665"/>
      <c r="CJ117" s="666"/>
      <c r="CK117" s="666"/>
      <c r="CL117" s="666"/>
      <c r="CM117" s="666"/>
      <c r="CN117" s="666"/>
      <c r="CO117" s="666"/>
      <c r="CP117" s="666"/>
      <c r="CQ117" s="666"/>
      <c r="CR117" s="666"/>
      <c r="CS117" s="666"/>
      <c r="CT117" s="666"/>
      <c r="CU117" s="666"/>
      <c r="CV117" s="666"/>
      <c r="CW117" s="666"/>
      <c r="CX117" s="666"/>
      <c r="CY117" s="666"/>
      <c r="CZ117" s="667"/>
    </row>
    <row r="118" spans="1:104" s="214" customFormat="1" ht="15" customHeight="1" x14ac:dyDescent="0.25">
      <c r="A118" s="627" t="s">
        <v>262</v>
      </c>
      <c r="B118" s="628"/>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8"/>
      <c r="AD118" s="628"/>
      <c r="AE118" s="628"/>
      <c r="AF118" s="628"/>
      <c r="AG118" s="628"/>
      <c r="AH118" s="628"/>
      <c r="AI118" s="628"/>
      <c r="AJ118" s="628"/>
      <c r="AK118" s="628"/>
      <c r="AL118" s="628"/>
      <c r="AM118" s="628"/>
      <c r="AN118" s="628"/>
      <c r="AO118" s="628"/>
      <c r="AP118" s="628"/>
      <c r="AQ118" s="628"/>
      <c r="AR118" s="628"/>
      <c r="AS118" s="628"/>
      <c r="AT118" s="628"/>
      <c r="AU118" s="628"/>
      <c r="AV118" s="628"/>
      <c r="AW118" s="628"/>
      <c r="AX118" s="628"/>
      <c r="AY118" s="628"/>
      <c r="AZ118" s="628"/>
      <c r="BA118" s="628"/>
      <c r="BB118" s="629"/>
      <c r="BC118" s="605" t="s">
        <v>4</v>
      </c>
      <c r="BD118" s="606"/>
      <c r="BE118" s="606"/>
      <c r="BF118" s="606"/>
      <c r="BG118" s="606"/>
      <c r="BH118" s="606"/>
      <c r="BI118" s="606"/>
      <c r="BJ118" s="606"/>
      <c r="BK118" s="606"/>
      <c r="BL118" s="606"/>
      <c r="BM118" s="606"/>
      <c r="BN118" s="606"/>
      <c r="BO118" s="606"/>
      <c r="BP118" s="606"/>
      <c r="BQ118" s="606"/>
      <c r="BR118" s="607"/>
      <c r="BS118" s="605" t="s">
        <v>4</v>
      </c>
      <c r="BT118" s="606"/>
      <c r="BU118" s="606"/>
      <c r="BV118" s="606"/>
      <c r="BW118" s="606"/>
      <c r="BX118" s="606"/>
      <c r="BY118" s="606"/>
      <c r="BZ118" s="606"/>
      <c r="CA118" s="606"/>
      <c r="CB118" s="606"/>
      <c r="CC118" s="606"/>
      <c r="CD118" s="606"/>
      <c r="CE118" s="606"/>
      <c r="CF118" s="606"/>
      <c r="CG118" s="606"/>
      <c r="CH118" s="607"/>
      <c r="CI118" s="608">
        <f>CI115+CI116</f>
        <v>1385945</v>
      </c>
      <c r="CJ118" s="609"/>
      <c r="CK118" s="609"/>
      <c r="CL118" s="609"/>
      <c r="CM118" s="609"/>
      <c r="CN118" s="609"/>
      <c r="CO118" s="609"/>
      <c r="CP118" s="609"/>
      <c r="CQ118" s="609"/>
      <c r="CR118" s="609"/>
      <c r="CS118" s="609"/>
      <c r="CT118" s="609"/>
      <c r="CU118" s="609"/>
      <c r="CV118" s="609"/>
      <c r="CW118" s="609"/>
      <c r="CX118" s="609"/>
      <c r="CY118" s="609"/>
      <c r="CZ118" s="610"/>
    </row>
    <row r="119" spans="1:104" s="214" customFormat="1" ht="15" hidden="1" customHeight="1" x14ac:dyDescent="0.25">
      <c r="A119" s="611" t="s">
        <v>608</v>
      </c>
      <c r="B119" s="612"/>
      <c r="C119" s="612"/>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c r="AB119" s="612"/>
      <c r="AC119" s="612"/>
      <c r="AD119" s="612"/>
      <c r="AE119" s="612"/>
      <c r="AF119" s="612"/>
      <c r="AG119" s="612"/>
      <c r="AH119" s="612"/>
      <c r="AI119" s="612"/>
      <c r="AJ119" s="612"/>
      <c r="AK119" s="612"/>
      <c r="AL119" s="612"/>
      <c r="AM119" s="612"/>
      <c r="AN119" s="612"/>
      <c r="AO119" s="612"/>
      <c r="AP119" s="612"/>
      <c r="AQ119" s="612"/>
      <c r="AR119" s="612"/>
      <c r="AS119" s="612"/>
      <c r="AT119" s="612"/>
      <c r="AU119" s="612"/>
      <c r="AV119" s="612"/>
      <c r="AW119" s="612"/>
      <c r="AX119" s="612"/>
      <c r="AY119" s="612"/>
      <c r="AZ119" s="612"/>
      <c r="BA119" s="612"/>
      <c r="BB119" s="612"/>
      <c r="BC119" s="612"/>
      <c r="BD119" s="612"/>
      <c r="BE119" s="612"/>
      <c r="BF119" s="612"/>
      <c r="BG119" s="612"/>
      <c r="BH119" s="612"/>
      <c r="BI119" s="612"/>
      <c r="BJ119" s="612"/>
      <c r="BK119" s="612"/>
      <c r="BL119" s="612"/>
      <c r="BM119" s="612"/>
      <c r="BN119" s="612"/>
      <c r="BO119" s="612"/>
      <c r="BP119" s="612"/>
      <c r="BQ119" s="612"/>
      <c r="BR119" s="612"/>
      <c r="BS119" s="612"/>
      <c r="BT119" s="612"/>
      <c r="BU119" s="612"/>
      <c r="BV119" s="612"/>
      <c r="BW119" s="612"/>
      <c r="BX119" s="612"/>
      <c r="BY119" s="612"/>
      <c r="BZ119" s="612"/>
      <c r="CA119" s="612"/>
      <c r="CB119" s="612"/>
      <c r="CC119" s="612"/>
      <c r="CD119" s="612"/>
      <c r="CE119" s="612"/>
      <c r="CF119" s="612"/>
      <c r="CG119" s="612"/>
      <c r="CH119" s="612"/>
      <c r="CI119" s="612"/>
      <c r="CJ119" s="612"/>
      <c r="CK119" s="612"/>
      <c r="CL119" s="612"/>
      <c r="CM119" s="612"/>
      <c r="CN119" s="612"/>
      <c r="CO119" s="612"/>
      <c r="CP119" s="612"/>
      <c r="CQ119" s="612"/>
      <c r="CR119" s="612"/>
      <c r="CS119" s="612"/>
      <c r="CT119" s="612"/>
      <c r="CU119" s="612"/>
      <c r="CV119" s="612"/>
      <c r="CW119" s="612"/>
      <c r="CX119" s="612"/>
      <c r="CY119" s="612"/>
      <c r="CZ119" s="612"/>
    </row>
    <row r="120" spans="1:104" s="214" customFormat="1" ht="15" hidden="1" customHeight="1" x14ac:dyDescent="0.25">
      <c r="A120" s="614"/>
      <c r="B120" s="615"/>
      <c r="C120" s="615"/>
      <c r="D120" s="615"/>
      <c r="E120" s="615"/>
      <c r="F120" s="615"/>
      <c r="G120" s="616"/>
      <c r="H120" s="617"/>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18"/>
      <c r="AL120" s="618"/>
      <c r="AM120" s="618"/>
      <c r="AN120" s="618"/>
      <c r="AO120" s="618"/>
      <c r="AP120" s="618"/>
      <c r="AQ120" s="618"/>
      <c r="AR120" s="618"/>
      <c r="AS120" s="618"/>
      <c r="AT120" s="618"/>
      <c r="AU120" s="618"/>
      <c r="AV120" s="618"/>
      <c r="AW120" s="618"/>
      <c r="AX120" s="618"/>
      <c r="AY120" s="618"/>
      <c r="AZ120" s="618"/>
      <c r="BA120" s="618"/>
      <c r="BB120" s="619"/>
      <c r="BC120" s="605"/>
      <c r="BD120" s="606"/>
      <c r="BE120" s="606"/>
      <c r="BF120" s="606"/>
      <c r="BG120" s="606"/>
      <c r="BH120" s="606"/>
      <c r="BI120" s="606"/>
      <c r="BJ120" s="606"/>
      <c r="BK120" s="606"/>
      <c r="BL120" s="606"/>
      <c r="BM120" s="606"/>
      <c r="BN120" s="606"/>
      <c r="BO120" s="606"/>
      <c r="BP120" s="606"/>
      <c r="BQ120" s="606"/>
      <c r="BR120" s="607"/>
      <c r="BS120" s="605"/>
      <c r="BT120" s="606"/>
      <c r="BU120" s="606"/>
      <c r="BV120" s="606"/>
      <c r="BW120" s="606"/>
      <c r="BX120" s="606"/>
      <c r="BY120" s="606"/>
      <c r="BZ120" s="606"/>
      <c r="CA120" s="606"/>
      <c r="CB120" s="606"/>
      <c r="CC120" s="606"/>
      <c r="CD120" s="606"/>
      <c r="CE120" s="606"/>
      <c r="CF120" s="606"/>
      <c r="CG120" s="606"/>
      <c r="CH120" s="607"/>
      <c r="CI120" s="605"/>
      <c r="CJ120" s="606"/>
      <c r="CK120" s="606"/>
      <c r="CL120" s="606"/>
      <c r="CM120" s="606"/>
      <c r="CN120" s="606"/>
      <c r="CO120" s="606"/>
      <c r="CP120" s="606"/>
      <c r="CQ120" s="606"/>
      <c r="CR120" s="606"/>
      <c r="CS120" s="606"/>
      <c r="CT120" s="606"/>
      <c r="CU120" s="606"/>
      <c r="CV120" s="606"/>
      <c r="CW120" s="606"/>
      <c r="CX120" s="606"/>
      <c r="CY120" s="606"/>
      <c r="CZ120" s="607"/>
    </row>
    <row r="121" spans="1:104" s="214" customFormat="1" ht="15" hidden="1" customHeight="1" x14ac:dyDescent="0.25">
      <c r="A121" s="614"/>
      <c r="B121" s="615"/>
      <c r="C121" s="615"/>
      <c r="D121" s="615"/>
      <c r="E121" s="615"/>
      <c r="F121" s="615"/>
      <c r="G121" s="616"/>
      <c r="H121" s="617"/>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618"/>
      <c r="AY121" s="618"/>
      <c r="AZ121" s="618"/>
      <c r="BA121" s="618"/>
      <c r="BB121" s="619"/>
      <c r="BC121" s="605"/>
      <c r="BD121" s="606"/>
      <c r="BE121" s="606"/>
      <c r="BF121" s="606"/>
      <c r="BG121" s="606"/>
      <c r="BH121" s="606"/>
      <c r="BI121" s="606"/>
      <c r="BJ121" s="606"/>
      <c r="BK121" s="606"/>
      <c r="BL121" s="606"/>
      <c r="BM121" s="606"/>
      <c r="BN121" s="606"/>
      <c r="BO121" s="606"/>
      <c r="BP121" s="606"/>
      <c r="BQ121" s="606"/>
      <c r="BR121" s="607"/>
      <c r="BS121" s="605"/>
      <c r="BT121" s="606"/>
      <c r="BU121" s="606"/>
      <c r="BV121" s="606"/>
      <c r="BW121" s="606"/>
      <c r="BX121" s="606"/>
      <c r="BY121" s="606"/>
      <c r="BZ121" s="606"/>
      <c r="CA121" s="606"/>
      <c r="CB121" s="606"/>
      <c r="CC121" s="606"/>
      <c r="CD121" s="606"/>
      <c r="CE121" s="606"/>
      <c r="CF121" s="606"/>
      <c r="CG121" s="606"/>
      <c r="CH121" s="607"/>
      <c r="CI121" s="605"/>
      <c r="CJ121" s="606"/>
      <c r="CK121" s="606"/>
      <c r="CL121" s="606"/>
      <c r="CM121" s="606"/>
      <c r="CN121" s="606"/>
      <c r="CO121" s="606"/>
      <c r="CP121" s="606"/>
      <c r="CQ121" s="606"/>
      <c r="CR121" s="606"/>
      <c r="CS121" s="606"/>
      <c r="CT121" s="606"/>
      <c r="CU121" s="606"/>
      <c r="CV121" s="606"/>
      <c r="CW121" s="606"/>
      <c r="CX121" s="606"/>
      <c r="CY121" s="606"/>
      <c r="CZ121" s="607"/>
    </row>
    <row r="122" spans="1:104" s="214" customFormat="1" ht="15" hidden="1" customHeight="1" x14ac:dyDescent="0.25">
      <c r="A122" s="630" t="s">
        <v>262</v>
      </c>
      <c r="B122" s="631"/>
      <c r="C122" s="631"/>
      <c r="D122" s="631"/>
      <c r="E122" s="631"/>
      <c r="F122" s="631"/>
      <c r="G122" s="631"/>
      <c r="H122" s="631"/>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631"/>
      <c r="AF122" s="631"/>
      <c r="AG122" s="631"/>
      <c r="AH122" s="631"/>
      <c r="AI122" s="631"/>
      <c r="AJ122" s="631"/>
      <c r="AK122" s="631"/>
      <c r="AL122" s="631"/>
      <c r="AM122" s="631"/>
      <c r="AN122" s="631"/>
      <c r="AO122" s="631"/>
      <c r="AP122" s="631"/>
      <c r="AQ122" s="631"/>
      <c r="AR122" s="631"/>
      <c r="AS122" s="631"/>
      <c r="AT122" s="631"/>
      <c r="AU122" s="631"/>
      <c r="AV122" s="631"/>
      <c r="AW122" s="631"/>
      <c r="AX122" s="631"/>
      <c r="AY122" s="631"/>
      <c r="AZ122" s="631"/>
      <c r="BA122" s="631"/>
      <c r="BB122" s="632"/>
      <c r="BC122" s="605" t="s">
        <v>4</v>
      </c>
      <c r="BD122" s="606"/>
      <c r="BE122" s="606"/>
      <c r="BF122" s="606"/>
      <c r="BG122" s="606"/>
      <c r="BH122" s="606"/>
      <c r="BI122" s="606"/>
      <c r="BJ122" s="606"/>
      <c r="BK122" s="606"/>
      <c r="BL122" s="606"/>
      <c r="BM122" s="606"/>
      <c r="BN122" s="606"/>
      <c r="BO122" s="606"/>
      <c r="BP122" s="606"/>
      <c r="BQ122" s="606"/>
      <c r="BR122" s="607"/>
      <c r="BS122" s="605" t="s">
        <v>4</v>
      </c>
      <c r="BT122" s="606"/>
      <c r="BU122" s="606"/>
      <c r="BV122" s="606"/>
      <c r="BW122" s="606"/>
      <c r="BX122" s="606"/>
      <c r="BY122" s="606"/>
      <c r="BZ122" s="606"/>
      <c r="CA122" s="606"/>
      <c r="CB122" s="606"/>
      <c r="CC122" s="606"/>
      <c r="CD122" s="606"/>
      <c r="CE122" s="606"/>
      <c r="CF122" s="606"/>
      <c r="CG122" s="606"/>
      <c r="CH122" s="607"/>
      <c r="CI122" s="605"/>
      <c r="CJ122" s="606"/>
      <c r="CK122" s="606"/>
      <c r="CL122" s="606"/>
      <c r="CM122" s="606"/>
      <c r="CN122" s="606"/>
      <c r="CO122" s="606"/>
      <c r="CP122" s="606"/>
      <c r="CQ122" s="606"/>
      <c r="CR122" s="606"/>
      <c r="CS122" s="606"/>
      <c r="CT122" s="606"/>
      <c r="CU122" s="606"/>
      <c r="CV122" s="606"/>
      <c r="CW122" s="606"/>
      <c r="CX122" s="606"/>
      <c r="CY122" s="606"/>
      <c r="CZ122" s="607"/>
    </row>
    <row r="123" spans="1:104" s="214" customFormat="1" ht="15" hidden="1" customHeight="1" x14ac:dyDescent="0.25">
      <c r="A123" s="668" t="s">
        <v>55</v>
      </c>
      <c r="B123" s="669"/>
      <c r="C123" s="669"/>
      <c r="D123" s="669"/>
      <c r="E123" s="669"/>
      <c r="F123" s="669"/>
      <c r="G123" s="669"/>
      <c r="H123" s="669"/>
      <c r="I123" s="669"/>
      <c r="J123" s="669"/>
      <c r="K123" s="669"/>
      <c r="L123" s="669"/>
      <c r="M123" s="669"/>
      <c r="N123" s="669"/>
      <c r="O123" s="669"/>
      <c r="P123" s="669"/>
      <c r="Q123" s="669"/>
      <c r="R123" s="669"/>
      <c r="S123" s="669"/>
      <c r="T123" s="669"/>
      <c r="U123" s="669"/>
      <c r="V123" s="669"/>
      <c r="W123" s="669"/>
      <c r="X123" s="669"/>
      <c r="Y123" s="669"/>
      <c r="Z123" s="669"/>
      <c r="AA123" s="669"/>
      <c r="AB123" s="669"/>
      <c r="AC123" s="669"/>
      <c r="AD123" s="669"/>
      <c r="AE123" s="669"/>
      <c r="AF123" s="669"/>
      <c r="AG123" s="669"/>
      <c r="AH123" s="669"/>
      <c r="AI123" s="669"/>
      <c r="AJ123" s="669"/>
      <c r="AK123" s="669"/>
      <c r="AL123" s="669"/>
      <c r="AM123" s="669"/>
      <c r="AN123" s="669"/>
      <c r="AO123" s="669"/>
      <c r="AP123" s="669"/>
      <c r="AQ123" s="669"/>
      <c r="AR123" s="669"/>
      <c r="AS123" s="669"/>
      <c r="AT123" s="669"/>
      <c r="AU123" s="669"/>
      <c r="AV123" s="669"/>
      <c r="AW123" s="669"/>
      <c r="AX123" s="669"/>
      <c r="AY123" s="669"/>
      <c r="AZ123" s="669"/>
      <c r="BA123" s="669"/>
      <c r="BB123" s="670"/>
      <c r="BC123" s="552" t="s">
        <v>4</v>
      </c>
      <c r="BD123" s="552"/>
      <c r="BE123" s="552"/>
      <c r="BF123" s="552"/>
      <c r="BG123" s="552"/>
      <c r="BH123" s="552"/>
      <c r="BI123" s="552"/>
      <c r="BJ123" s="552"/>
      <c r="BK123" s="552"/>
      <c r="BL123" s="552"/>
      <c r="BM123" s="552"/>
      <c r="BN123" s="552"/>
      <c r="BO123" s="552"/>
      <c r="BP123" s="552"/>
      <c r="BQ123" s="552"/>
      <c r="BR123" s="552"/>
      <c r="BS123" s="552" t="s">
        <v>4</v>
      </c>
      <c r="BT123" s="552"/>
      <c r="BU123" s="552"/>
      <c r="BV123" s="552"/>
      <c r="BW123" s="552"/>
      <c r="BX123" s="552"/>
      <c r="BY123" s="552"/>
      <c r="BZ123" s="552"/>
      <c r="CA123" s="552"/>
      <c r="CB123" s="552"/>
      <c r="CC123" s="552"/>
      <c r="CD123" s="552"/>
      <c r="CE123" s="552"/>
      <c r="CF123" s="552"/>
      <c r="CG123" s="552"/>
      <c r="CH123" s="552"/>
      <c r="CI123" s="552"/>
      <c r="CJ123" s="552"/>
      <c r="CK123" s="552"/>
      <c r="CL123" s="552"/>
      <c r="CM123" s="552"/>
      <c r="CN123" s="552"/>
      <c r="CO123" s="552"/>
      <c r="CP123" s="552"/>
      <c r="CQ123" s="552"/>
      <c r="CR123" s="552"/>
      <c r="CS123" s="552"/>
      <c r="CT123" s="552"/>
      <c r="CU123" s="552"/>
      <c r="CV123" s="552"/>
      <c r="CW123" s="552"/>
      <c r="CX123" s="552"/>
      <c r="CY123" s="552"/>
      <c r="CZ123" s="552"/>
    </row>
    <row r="124" spans="1:104" s="339" customFormat="1" ht="29.25" hidden="1" customHeight="1" x14ac:dyDescent="0.2">
      <c r="A124" s="664" t="s">
        <v>254</v>
      </c>
      <c r="B124" s="664"/>
      <c r="C124" s="664"/>
      <c r="D124" s="664"/>
      <c r="E124" s="664"/>
      <c r="F124" s="664"/>
      <c r="G124" s="664"/>
      <c r="H124" s="664"/>
      <c r="I124" s="664"/>
      <c r="J124" s="664"/>
      <c r="K124" s="664"/>
      <c r="L124" s="664"/>
      <c r="M124" s="664"/>
      <c r="N124" s="664"/>
      <c r="O124" s="664"/>
      <c r="P124" s="664"/>
      <c r="Q124" s="664"/>
      <c r="R124" s="664"/>
      <c r="S124" s="664"/>
      <c r="T124" s="664"/>
      <c r="U124" s="664"/>
      <c r="V124" s="664"/>
      <c r="W124" s="664"/>
      <c r="X124" s="664"/>
      <c r="Y124" s="664"/>
      <c r="Z124" s="664"/>
      <c r="AA124" s="664"/>
      <c r="AB124" s="664"/>
      <c r="AC124" s="664"/>
      <c r="AD124" s="664"/>
      <c r="AE124" s="664"/>
      <c r="AF124" s="664"/>
      <c r="AG124" s="664"/>
      <c r="AH124" s="664"/>
      <c r="AI124" s="664"/>
      <c r="AJ124" s="664"/>
      <c r="AK124" s="664"/>
      <c r="AL124" s="664"/>
      <c r="AM124" s="664"/>
      <c r="AN124" s="664"/>
      <c r="AO124" s="664"/>
      <c r="AP124" s="664"/>
      <c r="AQ124" s="664"/>
      <c r="AR124" s="664"/>
      <c r="AS124" s="664"/>
      <c r="AT124" s="664"/>
      <c r="AU124" s="664"/>
      <c r="AV124" s="664"/>
      <c r="AW124" s="664"/>
      <c r="AX124" s="664"/>
      <c r="AY124" s="664"/>
      <c r="AZ124" s="664"/>
      <c r="BA124" s="664"/>
      <c r="BB124" s="664"/>
      <c r="BC124" s="664"/>
      <c r="BD124" s="664"/>
      <c r="BE124" s="664"/>
      <c r="BF124" s="664"/>
      <c r="BG124" s="664"/>
      <c r="BH124" s="664"/>
      <c r="BI124" s="664"/>
      <c r="BJ124" s="664"/>
      <c r="BK124" s="664"/>
      <c r="BL124" s="664"/>
      <c r="BM124" s="664"/>
      <c r="BN124" s="664"/>
      <c r="BO124" s="664"/>
      <c r="BP124" s="664"/>
      <c r="BQ124" s="664"/>
      <c r="BR124" s="664"/>
      <c r="BS124" s="664"/>
      <c r="BT124" s="664"/>
      <c r="BU124" s="664"/>
      <c r="BV124" s="664"/>
      <c r="BW124" s="664"/>
      <c r="BX124" s="664"/>
      <c r="BY124" s="664"/>
      <c r="BZ124" s="664"/>
      <c r="CA124" s="664"/>
      <c r="CB124" s="664"/>
      <c r="CC124" s="664"/>
      <c r="CD124" s="664"/>
      <c r="CE124" s="664"/>
      <c r="CF124" s="664"/>
      <c r="CG124" s="664"/>
      <c r="CH124" s="664"/>
      <c r="CI124" s="664"/>
      <c r="CJ124" s="664"/>
      <c r="CK124" s="664"/>
      <c r="CL124" s="664"/>
      <c r="CM124" s="664"/>
      <c r="CN124" s="664"/>
      <c r="CO124" s="664"/>
      <c r="CP124" s="664"/>
      <c r="CQ124" s="664"/>
      <c r="CR124" s="664"/>
      <c r="CS124" s="664"/>
      <c r="CT124" s="664"/>
      <c r="CU124" s="664"/>
      <c r="CV124" s="664"/>
      <c r="CW124" s="664"/>
      <c r="CX124" s="664"/>
      <c r="CY124" s="664"/>
      <c r="CZ124" s="664"/>
    </row>
    <row r="125" spans="1:104" ht="11.25" hidden="1" customHeight="1" x14ac:dyDescent="0.25"/>
    <row r="126" spans="1:104" s="339" customFormat="1" ht="14.25" hidden="1" x14ac:dyDescent="0.2">
      <c r="A126" s="339" t="s">
        <v>46</v>
      </c>
      <c r="W126" s="604"/>
      <c r="X126" s="604"/>
      <c r="Y126" s="604"/>
      <c r="Z126" s="604"/>
      <c r="AA126" s="604"/>
      <c r="AB126" s="604"/>
      <c r="AC126" s="604"/>
      <c r="AD126" s="604"/>
      <c r="AE126" s="604"/>
      <c r="AF126" s="604"/>
      <c r="AG126" s="604"/>
      <c r="AH126" s="604"/>
      <c r="AI126" s="604"/>
      <c r="AJ126" s="604"/>
      <c r="AK126" s="604"/>
      <c r="AL126" s="604"/>
      <c r="AM126" s="604"/>
      <c r="AN126" s="604"/>
      <c r="AO126" s="604"/>
      <c r="AP126" s="604"/>
      <c r="AQ126" s="604"/>
      <c r="AR126" s="604"/>
      <c r="AS126" s="604"/>
      <c r="AT126" s="604"/>
      <c r="AU126" s="604"/>
      <c r="AV126" s="604"/>
      <c r="AW126" s="604"/>
      <c r="AX126" s="604"/>
      <c r="AY126" s="604"/>
      <c r="AZ126" s="604"/>
      <c r="BA126" s="604"/>
      <c r="BB126" s="604"/>
      <c r="BC126" s="604"/>
      <c r="BD126" s="604"/>
      <c r="BE126" s="604"/>
      <c r="BF126" s="604"/>
      <c r="BG126" s="604"/>
      <c r="BH126" s="604"/>
      <c r="BI126" s="604"/>
      <c r="BJ126" s="604"/>
      <c r="BK126" s="604"/>
      <c r="BL126" s="604"/>
      <c r="BM126" s="604"/>
      <c r="BN126" s="604"/>
      <c r="BO126" s="604"/>
      <c r="BP126" s="604"/>
      <c r="BQ126" s="604"/>
      <c r="BR126" s="604"/>
      <c r="BS126" s="604"/>
      <c r="BT126" s="604"/>
      <c r="BU126" s="604"/>
      <c r="BV126" s="604"/>
      <c r="BW126" s="604"/>
      <c r="BX126" s="604"/>
      <c r="BY126" s="604"/>
      <c r="BZ126" s="604"/>
      <c r="CA126" s="604"/>
      <c r="CB126" s="604"/>
      <c r="CC126" s="604"/>
      <c r="CD126" s="604"/>
      <c r="CE126" s="604"/>
      <c r="CF126" s="604"/>
      <c r="CG126" s="604"/>
      <c r="CH126" s="604"/>
      <c r="CI126" s="604"/>
      <c r="CJ126" s="604"/>
      <c r="CK126" s="604"/>
      <c r="CL126" s="604"/>
      <c r="CM126" s="604"/>
      <c r="CN126" s="604"/>
      <c r="CO126" s="604"/>
      <c r="CP126" s="604"/>
      <c r="CQ126" s="604"/>
      <c r="CR126" s="604"/>
      <c r="CS126" s="604"/>
      <c r="CT126" s="604"/>
      <c r="CU126" s="604"/>
      <c r="CV126" s="604"/>
      <c r="CW126" s="604"/>
      <c r="CX126" s="604"/>
      <c r="CY126" s="604"/>
      <c r="CZ126" s="604"/>
    </row>
    <row r="127" spans="1:104" s="339" customFormat="1" ht="10.5" hidden="1" customHeight="1" x14ac:dyDescent="0.2">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81"/>
      <c r="BM127" s="281"/>
      <c r="BN127" s="281"/>
      <c r="BO127" s="281"/>
      <c r="BP127" s="281"/>
      <c r="BQ127" s="281"/>
      <c r="BR127" s="281"/>
      <c r="BS127" s="281"/>
      <c r="BT127" s="281"/>
      <c r="BU127" s="281"/>
      <c r="BV127" s="281"/>
      <c r="BW127" s="281"/>
      <c r="BX127" s="281"/>
      <c r="BY127" s="281"/>
      <c r="BZ127" s="281"/>
      <c r="CA127" s="281"/>
      <c r="CB127" s="281"/>
      <c r="CC127" s="281"/>
      <c r="CD127" s="281"/>
      <c r="CE127" s="281"/>
      <c r="CF127" s="281"/>
      <c r="CG127" s="281"/>
      <c r="CH127" s="281"/>
      <c r="CI127" s="281"/>
      <c r="CJ127" s="281"/>
      <c r="CK127" s="281"/>
      <c r="CL127" s="281"/>
      <c r="CM127" s="281"/>
      <c r="CN127" s="281"/>
      <c r="CO127" s="281"/>
      <c r="CP127" s="281"/>
      <c r="CQ127" s="281"/>
      <c r="CR127" s="281"/>
      <c r="CS127" s="281"/>
      <c r="CT127" s="281"/>
      <c r="CU127" s="281"/>
      <c r="CV127" s="281"/>
      <c r="CW127" s="281"/>
      <c r="CX127" s="281"/>
      <c r="CY127" s="281"/>
      <c r="CZ127" s="281"/>
    </row>
    <row r="128" spans="1:104" s="340" customFormat="1" ht="63.75" hidden="1" customHeight="1" x14ac:dyDescent="0.25">
      <c r="A128" s="565" t="s">
        <v>48</v>
      </c>
      <c r="B128" s="566"/>
      <c r="C128" s="566"/>
      <c r="D128" s="566"/>
      <c r="E128" s="566"/>
      <c r="F128" s="566"/>
      <c r="G128" s="567"/>
      <c r="H128" s="565" t="s">
        <v>0</v>
      </c>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6"/>
      <c r="AL128" s="566"/>
      <c r="AM128" s="566"/>
      <c r="AN128" s="566"/>
      <c r="AO128" s="566"/>
      <c r="AP128" s="566"/>
      <c r="AQ128" s="566"/>
      <c r="AR128" s="566"/>
      <c r="AS128" s="566"/>
      <c r="AT128" s="566"/>
      <c r="AU128" s="566"/>
      <c r="AV128" s="566"/>
      <c r="AW128" s="566"/>
      <c r="AX128" s="566"/>
      <c r="AY128" s="566"/>
      <c r="AZ128" s="566"/>
      <c r="BA128" s="566"/>
      <c r="BB128" s="567"/>
      <c r="BC128" s="583" t="s">
        <v>76</v>
      </c>
      <c r="BD128" s="584"/>
      <c r="BE128" s="584"/>
      <c r="BF128" s="584"/>
      <c r="BG128" s="584"/>
      <c r="BH128" s="584"/>
      <c r="BI128" s="584"/>
      <c r="BJ128" s="584"/>
      <c r="BK128" s="584"/>
      <c r="BL128" s="584"/>
      <c r="BM128" s="584"/>
      <c r="BN128" s="584"/>
      <c r="BO128" s="584"/>
      <c r="BP128" s="584"/>
      <c r="BQ128" s="584"/>
      <c r="BR128" s="585"/>
      <c r="BS128" s="589" t="s">
        <v>77</v>
      </c>
      <c r="BT128" s="589"/>
      <c r="BU128" s="589"/>
      <c r="BV128" s="589"/>
      <c r="BW128" s="589"/>
      <c r="BX128" s="589"/>
      <c r="BY128" s="589"/>
      <c r="BZ128" s="589"/>
      <c r="CA128" s="589"/>
      <c r="CB128" s="589"/>
      <c r="CC128" s="589"/>
      <c r="CD128" s="589"/>
      <c r="CE128" s="589"/>
      <c r="CF128" s="589"/>
      <c r="CG128" s="589"/>
      <c r="CH128" s="589"/>
      <c r="CI128" s="589" t="s">
        <v>78</v>
      </c>
      <c r="CJ128" s="589"/>
      <c r="CK128" s="589"/>
      <c r="CL128" s="589"/>
      <c r="CM128" s="589"/>
      <c r="CN128" s="589"/>
      <c r="CO128" s="589"/>
      <c r="CP128" s="589"/>
      <c r="CQ128" s="589"/>
      <c r="CR128" s="589"/>
      <c r="CS128" s="589"/>
      <c r="CT128" s="589"/>
      <c r="CU128" s="589"/>
      <c r="CV128" s="589"/>
      <c r="CW128" s="589"/>
      <c r="CX128" s="589"/>
      <c r="CY128" s="589"/>
      <c r="CZ128" s="589"/>
    </row>
    <row r="129" spans="1:104" s="213" customFormat="1" ht="12.75" hidden="1" x14ac:dyDescent="0.25">
      <c r="A129" s="582">
        <v>1</v>
      </c>
      <c r="B129" s="582"/>
      <c r="C129" s="582"/>
      <c r="D129" s="582"/>
      <c r="E129" s="582"/>
      <c r="F129" s="582"/>
      <c r="G129" s="582"/>
      <c r="H129" s="582">
        <v>2</v>
      </c>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2"/>
      <c r="AY129" s="582"/>
      <c r="AZ129" s="582"/>
      <c r="BA129" s="582"/>
      <c r="BB129" s="582"/>
      <c r="BC129" s="582">
        <v>3</v>
      </c>
      <c r="BD129" s="582"/>
      <c r="BE129" s="582"/>
      <c r="BF129" s="582"/>
      <c r="BG129" s="582"/>
      <c r="BH129" s="582"/>
      <c r="BI129" s="582"/>
      <c r="BJ129" s="582"/>
      <c r="BK129" s="582"/>
      <c r="BL129" s="582"/>
      <c r="BM129" s="582"/>
      <c r="BN129" s="582"/>
      <c r="BO129" s="582"/>
      <c r="BP129" s="582"/>
      <c r="BQ129" s="582"/>
      <c r="BR129" s="582"/>
      <c r="BS129" s="582">
        <v>4</v>
      </c>
      <c r="BT129" s="582"/>
      <c r="BU129" s="582"/>
      <c r="BV129" s="582"/>
      <c r="BW129" s="582"/>
      <c r="BX129" s="582"/>
      <c r="BY129" s="582"/>
      <c r="BZ129" s="582"/>
      <c r="CA129" s="582"/>
      <c r="CB129" s="582"/>
      <c r="CC129" s="582"/>
      <c r="CD129" s="582"/>
      <c r="CE129" s="582"/>
      <c r="CF129" s="582"/>
      <c r="CG129" s="582"/>
      <c r="CH129" s="582"/>
      <c r="CI129" s="582">
        <v>5</v>
      </c>
      <c r="CJ129" s="582"/>
      <c r="CK129" s="582"/>
      <c r="CL129" s="582"/>
      <c r="CM129" s="582"/>
      <c r="CN129" s="582"/>
      <c r="CO129" s="582"/>
      <c r="CP129" s="582"/>
      <c r="CQ129" s="582"/>
      <c r="CR129" s="582"/>
      <c r="CS129" s="582"/>
      <c r="CT129" s="582"/>
      <c r="CU129" s="582"/>
      <c r="CV129" s="582"/>
      <c r="CW129" s="582"/>
      <c r="CX129" s="582"/>
      <c r="CY129" s="582"/>
      <c r="CZ129" s="582"/>
    </row>
    <row r="130" spans="1:104" s="214" customFormat="1" ht="15" hidden="1" customHeight="1" x14ac:dyDescent="0.25">
      <c r="A130" s="611" t="s">
        <v>241</v>
      </c>
      <c r="B130" s="612"/>
      <c r="C130" s="612"/>
      <c r="D130" s="612"/>
      <c r="E130" s="612"/>
      <c r="F130" s="612"/>
      <c r="G130" s="612"/>
      <c r="H130" s="612"/>
      <c r="I130" s="612"/>
      <c r="J130" s="612"/>
      <c r="K130" s="612"/>
      <c r="L130" s="612"/>
      <c r="M130" s="612"/>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12"/>
      <c r="AL130" s="612"/>
      <c r="AM130" s="612"/>
      <c r="AN130" s="612"/>
      <c r="AO130" s="612"/>
      <c r="AP130" s="612"/>
      <c r="AQ130" s="612"/>
      <c r="AR130" s="612"/>
      <c r="AS130" s="612"/>
      <c r="AT130" s="612"/>
      <c r="AU130" s="612"/>
      <c r="AV130" s="612"/>
      <c r="AW130" s="612"/>
      <c r="AX130" s="612"/>
      <c r="AY130" s="612"/>
      <c r="AZ130" s="612"/>
      <c r="BA130" s="612"/>
      <c r="BB130" s="612"/>
      <c r="BC130" s="612"/>
      <c r="BD130" s="612"/>
      <c r="BE130" s="612"/>
      <c r="BF130" s="612"/>
      <c r="BG130" s="612"/>
      <c r="BH130" s="612"/>
      <c r="BI130" s="612"/>
      <c r="BJ130" s="612"/>
      <c r="BK130" s="612"/>
      <c r="BL130" s="612"/>
      <c r="BM130" s="612"/>
      <c r="BN130" s="612"/>
      <c r="BO130" s="612"/>
      <c r="BP130" s="612"/>
      <c r="BQ130" s="612"/>
      <c r="BR130" s="612"/>
      <c r="BS130" s="612"/>
      <c r="BT130" s="612"/>
      <c r="BU130" s="612"/>
      <c r="BV130" s="612"/>
      <c r="BW130" s="612"/>
      <c r="BX130" s="612"/>
      <c r="BY130" s="612"/>
      <c r="BZ130" s="612"/>
      <c r="CA130" s="612"/>
      <c r="CB130" s="612"/>
      <c r="CC130" s="612"/>
      <c r="CD130" s="612"/>
      <c r="CE130" s="612"/>
      <c r="CF130" s="612"/>
      <c r="CG130" s="612"/>
      <c r="CH130" s="612"/>
      <c r="CI130" s="612"/>
      <c r="CJ130" s="612"/>
      <c r="CK130" s="612"/>
      <c r="CL130" s="612"/>
      <c r="CM130" s="612"/>
      <c r="CN130" s="612"/>
      <c r="CO130" s="612"/>
      <c r="CP130" s="612"/>
      <c r="CQ130" s="612"/>
      <c r="CR130" s="612"/>
      <c r="CS130" s="612"/>
      <c r="CT130" s="612"/>
      <c r="CU130" s="612"/>
      <c r="CV130" s="612"/>
      <c r="CW130" s="612"/>
      <c r="CX130" s="612"/>
      <c r="CY130" s="612"/>
      <c r="CZ130" s="612"/>
    </row>
    <row r="131" spans="1:104" s="214" customFormat="1" ht="15" hidden="1" customHeight="1" x14ac:dyDescent="0.25">
      <c r="A131" s="614"/>
      <c r="B131" s="615"/>
      <c r="C131" s="615"/>
      <c r="D131" s="615"/>
      <c r="E131" s="615"/>
      <c r="F131" s="615"/>
      <c r="G131" s="616"/>
      <c r="H131" s="617"/>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18"/>
      <c r="AL131" s="618"/>
      <c r="AM131" s="618"/>
      <c r="AN131" s="618"/>
      <c r="AO131" s="618"/>
      <c r="AP131" s="618"/>
      <c r="AQ131" s="618"/>
      <c r="AR131" s="618"/>
      <c r="AS131" s="618"/>
      <c r="AT131" s="618"/>
      <c r="AU131" s="618"/>
      <c r="AV131" s="618"/>
      <c r="AW131" s="618"/>
      <c r="AX131" s="618"/>
      <c r="AY131" s="618"/>
      <c r="AZ131" s="618"/>
      <c r="BA131" s="618"/>
      <c r="BB131" s="619"/>
      <c r="BC131" s="605"/>
      <c r="BD131" s="606"/>
      <c r="BE131" s="606"/>
      <c r="BF131" s="606"/>
      <c r="BG131" s="606"/>
      <c r="BH131" s="606"/>
      <c r="BI131" s="606"/>
      <c r="BJ131" s="606"/>
      <c r="BK131" s="606"/>
      <c r="BL131" s="606"/>
      <c r="BM131" s="606"/>
      <c r="BN131" s="606"/>
      <c r="BO131" s="606"/>
      <c r="BP131" s="606"/>
      <c r="BQ131" s="606"/>
      <c r="BR131" s="607"/>
      <c r="BS131" s="605"/>
      <c r="BT131" s="606"/>
      <c r="BU131" s="606"/>
      <c r="BV131" s="606"/>
      <c r="BW131" s="606"/>
      <c r="BX131" s="606"/>
      <c r="BY131" s="606"/>
      <c r="BZ131" s="606"/>
      <c r="CA131" s="606"/>
      <c r="CB131" s="606"/>
      <c r="CC131" s="606"/>
      <c r="CD131" s="606"/>
      <c r="CE131" s="606"/>
      <c r="CF131" s="606"/>
      <c r="CG131" s="606"/>
      <c r="CH131" s="607"/>
      <c r="CI131" s="605"/>
      <c r="CJ131" s="606"/>
      <c r="CK131" s="606"/>
      <c r="CL131" s="606"/>
      <c r="CM131" s="606"/>
      <c r="CN131" s="606"/>
      <c r="CO131" s="606"/>
      <c r="CP131" s="606"/>
      <c r="CQ131" s="606"/>
      <c r="CR131" s="606"/>
      <c r="CS131" s="606"/>
      <c r="CT131" s="606"/>
      <c r="CU131" s="606"/>
      <c r="CV131" s="606"/>
      <c r="CW131" s="606"/>
      <c r="CX131" s="606"/>
      <c r="CY131" s="606"/>
      <c r="CZ131" s="607"/>
    </row>
    <row r="132" spans="1:104" s="214" customFormat="1" ht="15" hidden="1" customHeight="1" x14ac:dyDescent="0.25">
      <c r="A132" s="630" t="s">
        <v>262</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1"/>
      <c r="AY132" s="631"/>
      <c r="AZ132" s="631"/>
      <c r="BA132" s="631"/>
      <c r="BB132" s="632"/>
      <c r="BC132" s="605" t="s">
        <v>4</v>
      </c>
      <c r="BD132" s="606"/>
      <c r="BE132" s="606"/>
      <c r="BF132" s="606"/>
      <c r="BG132" s="606"/>
      <c r="BH132" s="606"/>
      <c r="BI132" s="606"/>
      <c r="BJ132" s="606"/>
      <c r="BK132" s="606"/>
      <c r="BL132" s="606"/>
      <c r="BM132" s="606"/>
      <c r="BN132" s="606"/>
      <c r="BO132" s="606"/>
      <c r="BP132" s="606"/>
      <c r="BQ132" s="606"/>
      <c r="BR132" s="607"/>
      <c r="BS132" s="605" t="s">
        <v>4</v>
      </c>
      <c r="BT132" s="606"/>
      <c r="BU132" s="606"/>
      <c r="BV132" s="606"/>
      <c r="BW132" s="606"/>
      <c r="BX132" s="606"/>
      <c r="BY132" s="606"/>
      <c r="BZ132" s="606"/>
      <c r="CA132" s="606"/>
      <c r="CB132" s="606"/>
      <c r="CC132" s="606"/>
      <c r="CD132" s="606"/>
      <c r="CE132" s="606"/>
      <c r="CF132" s="606"/>
      <c r="CG132" s="606"/>
      <c r="CH132" s="607"/>
      <c r="CI132" s="605"/>
      <c r="CJ132" s="606"/>
      <c r="CK132" s="606"/>
      <c r="CL132" s="606"/>
      <c r="CM132" s="606"/>
      <c r="CN132" s="606"/>
      <c r="CO132" s="606"/>
      <c r="CP132" s="606"/>
      <c r="CQ132" s="606"/>
      <c r="CR132" s="606"/>
      <c r="CS132" s="606"/>
      <c r="CT132" s="606"/>
      <c r="CU132" s="606"/>
      <c r="CV132" s="606"/>
      <c r="CW132" s="606"/>
      <c r="CX132" s="606"/>
      <c r="CY132" s="606"/>
      <c r="CZ132" s="607"/>
    </row>
    <row r="133" spans="1:104" s="214" customFormat="1" ht="15" hidden="1" customHeight="1" x14ac:dyDescent="0.25">
      <c r="A133" s="611" t="s">
        <v>241</v>
      </c>
      <c r="B133" s="612"/>
      <c r="C133" s="612"/>
      <c r="D133" s="612"/>
      <c r="E133" s="612"/>
      <c r="F133" s="612"/>
      <c r="G133" s="612"/>
      <c r="H133" s="612"/>
      <c r="I133" s="612"/>
      <c r="J133" s="612"/>
      <c r="K133" s="612"/>
      <c r="L133" s="612"/>
      <c r="M133" s="612"/>
      <c r="N133" s="612"/>
      <c r="O133" s="612"/>
      <c r="P133" s="612"/>
      <c r="Q133" s="612"/>
      <c r="R133" s="612"/>
      <c r="S133" s="612"/>
      <c r="T133" s="612"/>
      <c r="U133" s="612"/>
      <c r="V133" s="612"/>
      <c r="W133" s="612"/>
      <c r="X133" s="612"/>
      <c r="Y133" s="612"/>
      <c r="Z133" s="612"/>
      <c r="AA133" s="612"/>
      <c r="AB133" s="612"/>
      <c r="AC133" s="612"/>
      <c r="AD133" s="612"/>
      <c r="AE133" s="612"/>
      <c r="AF133" s="612"/>
      <c r="AG133" s="612"/>
      <c r="AH133" s="612"/>
      <c r="AI133" s="612"/>
      <c r="AJ133" s="612"/>
      <c r="AK133" s="612"/>
      <c r="AL133" s="612"/>
      <c r="AM133" s="612"/>
      <c r="AN133" s="612"/>
      <c r="AO133" s="612"/>
      <c r="AP133" s="612"/>
      <c r="AQ133" s="612"/>
      <c r="AR133" s="612"/>
      <c r="AS133" s="612"/>
      <c r="AT133" s="612"/>
      <c r="AU133" s="612"/>
      <c r="AV133" s="612"/>
      <c r="AW133" s="612"/>
      <c r="AX133" s="612"/>
      <c r="AY133" s="612"/>
      <c r="AZ133" s="612"/>
      <c r="BA133" s="612"/>
      <c r="BB133" s="612"/>
      <c r="BC133" s="612"/>
      <c r="BD133" s="612"/>
      <c r="BE133" s="612"/>
      <c r="BF133" s="612"/>
      <c r="BG133" s="612"/>
      <c r="BH133" s="612"/>
      <c r="BI133" s="612"/>
      <c r="BJ133" s="612"/>
      <c r="BK133" s="612"/>
      <c r="BL133" s="612"/>
      <c r="BM133" s="612"/>
      <c r="BN133" s="612"/>
      <c r="BO133" s="612"/>
      <c r="BP133" s="612"/>
      <c r="BQ133" s="612"/>
      <c r="BR133" s="612"/>
      <c r="BS133" s="612"/>
      <c r="BT133" s="612"/>
      <c r="BU133" s="612"/>
      <c r="BV133" s="612"/>
      <c r="BW133" s="612"/>
      <c r="BX133" s="612"/>
      <c r="BY133" s="612"/>
      <c r="BZ133" s="612"/>
      <c r="CA133" s="612"/>
      <c r="CB133" s="612"/>
      <c r="CC133" s="612"/>
      <c r="CD133" s="612"/>
      <c r="CE133" s="612"/>
      <c r="CF133" s="612"/>
      <c r="CG133" s="612"/>
      <c r="CH133" s="612"/>
      <c r="CI133" s="612"/>
      <c r="CJ133" s="612"/>
      <c r="CK133" s="612"/>
      <c r="CL133" s="612"/>
      <c r="CM133" s="612"/>
      <c r="CN133" s="612"/>
      <c r="CO133" s="612"/>
      <c r="CP133" s="612"/>
      <c r="CQ133" s="612"/>
      <c r="CR133" s="612"/>
      <c r="CS133" s="612"/>
      <c r="CT133" s="612"/>
      <c r="CU133" s="612"/>
      <c r="CV133" s="612"/>
      <c r="CW133" s="612"/>
      <c r="CX133" s="612"/>
      <c r="CY133" s="612"/>
      <c r="CZ133" s="612"/>
    </row>
    <row r="134" spans="1:104" s="214" customFormat="1" ht="15" hidden="1" customHeight="1" x14ac:dyDescent="0.25">
      <c r="A134" s="614"/>
      <c r="B134" s="615"/>
      <c r="C134" s="615"/>
      <c r="D134" s="615"/>
      <c r="E134" s="615"/>
      <c r="F134" s="615"/>
      <c r="G134" s="616"/>
      <c r="H134" s="617"/>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9"/>
      <c r="BC134" s="605"/>
      <c r="BD134" s="606"/>
      <c r="BE134" s="606"/>
      <c r="BF134" s="606"/>
      <c r="BG134" s="606"/>
      <c r="BH134" s="606"/>
      <c r="BI134" s="606"/>
      <c r="BJ134" s="606"/>
      <c r="BK134" s="606"/>
      <c r="BL134" s="606"/>
      <c r="BM134" s="606"/>
      <c r="BN134" s="606"/>
      <c r="BO134" s="606"/>
      <c r="BP134" s="606"/>
      <c r="BQ134" s="606"/>
      <c r="BR134" s="607"/>
      <c r="BS134" s="605"/>
      <c r="BT134" s="606"/>
      <c r="BU134" s="606"/>
      <c r="BV134" s="606"/>
      <c r="BW134" s="606"/>
      <c r="BX134" s="606"/>
      <c r="BY134" s="606"/>
      <c r="BZ134" s="606"/>
      <c r="CA134" s="606"/>
      <c r="CB134" s="606"/>
      <c r="CC134" s="606"/>
      <c r="CD134" s="606"/>
      <c r="CE134" s="606"/>
      <c r="CF134" s="606"/>
      <c r="CG134" s="606"/>
      <c r="CH134" s="607"/>
      <c r="CI134" s="605"/>
      <c r="CJ134" s="606"/>
      <c r="CK134" s="606"/>
      <c r="CL134" s="606"/>
      <c r="CM134" s="606"/>
      <c r="CN134" s="606"/>
      <c r="CO134" s="606"/>
      <c r="CP134" s="606"/>
      <c r="CQ134" s="606"/>
      <c r="CR134" s="606"/>
      <c r="CS134" s="606"/>
      <c r="CT134" s="606"/>
      <c r="CU134" s="606"/>
      <c r="CV134" s="606"/>
      <c r="CW134" s="606"/>
      <c r="CX134" s="606"/>
      <c r="CY134" s="606"/>
      <c r="CZ134" s="607"/>
    </row>
    <row r="135" spans="1:104" s="214" customFormat="1" ht="15" hidden="1" customHeight="1" x14ac:dyDescent="0.25">
      <c r="A135" s="630" t="s">
        <v>262</v>
      </c>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1"/>
      <c r="AY135" s="631"/>
      <c r="AZ135" s="631"/>
      <c r="BA135" s="631"/>
      <c r="BB135" s="632"/>
      <c r="BC135" s="605" t="s">
        <v>4</v>
      </c>
      <c r="BD135" s="606"/>
      <c r="BE135" s="606"/>
      <c r="BF135" s="606"/>
      <c r="BG135" s="606"/>
      <c r="BH135" s="606"/>
      <c r="BI135" s="606"/>
      <c r="BJ135" s="606"/>
      <c r="BK135" s="606"/>
      <c r="BL135" s="606"/>
      <c r="BM135" s="606"/>
      <c r="BN135" s="606"/>
      <c r="BO135" s="606"/>
      <c r="BP135" s="606"/>
      <c r="BQ135" s="606"/>
      <c r="BR135" s="607"/>
      <c r="BS135" s="605" t="s">
        <v>4</v>
      </c>
      <c r="BT135" s="606"/>
      <c r="BU135" s="606"/>
      <c r="BV135" s="606"/>
      <c r="BW135" s="606"/>
      <c r="BX135" s="606"/>
      <c r="BY135" s="606"/>
      <c r="BZ135" s="606"/>
      <c r="CA135" s="606"/>
      <c r="CB135" s="606"/>
      <c r="CC135" s="606"/>
      <c r="CD135" s="606"/>
      <c r="CE135" s="606"/>
      <c r="CF135" s="606"/>
      <c r="CG135" s="606"/>
      <c r="CH135" s="607"/>
      <c r="CI135" s="605"/>
      <c r="CJ135" s="606"/>
      <c r="CK135" s="606"/>
      <c r="CL135" s="606"/>
      <c r="CM135" s="606"/>
      <c r="CN135" s="606"/>
      <c r="CO135" s="606"/>
      <c r="CP135" s="606"/>
      <c r="CQ135" s="606"/>
      <c r="CR135" s="606"/>
      <c r="CS135" s="606"/>
      <c r="CT135" s="606"/>
      <c r="CU135" s="606"/>
      <c r="CV135" s="606"/>
      <c r="CW135" s="606"/>
      <c r="CX135" s="606"/>
      <c r="CY135" s="606"/>
      <c r="CZ135" s="607"/>
    </row>
    <row r="136" spans="1:104" s="214" customFormat="1" ht="15" hidden="1" customHeight="1" x14ac:dyDescent="0.25">
      <c r="A136" s="668" t="s">
        <v>55</v>
      </c>
      <c r="B136" s="669"/>
      <c r="C136" s="669"/>
      <c r="D136" s="669"/>
      <c r="E136" s="669"/>
      <c r="F136" s="669"/>
      <c r="G136" s="669"/>
      <c r="H136" s="669"/>
      <c r="I136" s="669"/>
      <c r="J136" s="669"/>
      <c r="K136" s="669"/>
      <c r="L136" s="669"/>
      <c r="M136" s="669"/>
      <c r="N136" s="669"/>
      <c r="O136" s="669"/>
      <c r="P136" s="669"/>
      <c r="Q136" s="669"/>
      <c r="R136" s="669"/>
      <c r="S136" s="669"/>
      <c r="T136" s="669"/>
      <c r="U136" s="669"/>
      <c r="V136" s="669"/>
      <c r="W136" s="669"/>
      <c r="X136" s="669"/>
      <c r="Y136" s="669"/>
      <c r="Z136" s="669"/>
      <c r="AA136" s="669"/>
      <c r="AB136" s="669"/>
      <c r="AC136" s="669"/>
      <c r="AD136" s="669"/>
      <c r="AE136" s="669"/>
      <c r="AF136" s="669"/>
      <c r="AG136" s="669"/>
      <c r="AH136" s="669"/>
      <c r="AI136" s="669"/>
      <c r="AJ136" s="669"/>
      <c r="AK136" s="669"/>
      <c r="AL136" s="669"/>
      <c r="AM136" s="669"/>
      <c r="AN136" s="669"/>
      <c r="AO136" s="669"/>
      <c r="AP136" s="669"/>
      <c r="AQ136" s="669"/>
      <c r="AR136" s="669"/>
      <c r="AS136" s="669"/>
      <c r="AT136" s="669"/>
      <c r="AU136" s="669"/>
      <c r="AV136" s="669"/>
      <c r="AW136" s="669"/>
      <c r="AX136" s="669"/>
      <c r="AY136" s="669"/>
      <c r="AZ136" s="669"/>
      <c r="BA136" s="669"/>
      <c r="BB136" s="670"/>
      <c r="BC136" s="552" t="s">
        <v>4</v>
      </c>
      <c r="BD136" s="552"/>
      <c r="BE136" s="552"/>
      <c r="BF136" s="552"/>
      <c r="BG136" s="552"/>
      <c r="BH136" s="552"/>
      <c r="BI136" s="552"/>
      <c r="BJ136" s="552"/>
      <c r="BK136" s="552"/>
      <c r="BL136" s="552"/>
      <c r="BM136" s="552"/>
      <c r="BN136" s="552"/>
      <c r="BO136" s="552"/>
      <c r="BP136" s="552"/>
      <c r="BQ136" s="552"/>
      <c r="BR136" s="552"/>
      <c r="BS136" s="552" t="s">
        <v>4</v>
      </c>
      <c r="BT136" s="552"/>
      <c r="BU136" s="552"/>
      <c r="BV136" s="552"/>
      <c r="BW136" s="552"/>
      <c r="BX136" s="552"/>
      <c r="BY136" s="552"/>
      <c r="BZ136" s="552"/>
      <c r="CA136" s="552"/>
      <c r="CB136" s="552"/>
      <c r="CC136" s="552"/>
      <c r="CD136" s="552"/>
      <c r="CE136" s="552"/>
      <c r="CF136" s="552"/>
      <c r="CG136" s="552"/>
      <c r="CH136" s="552"/>
      <c r="CI136" s="552"/>
      <c r="CJ136" s="552"/>
      <c r="CK136" s="552"/>
      <c r="CL136" s="552"/>
      <c r="CM136" s="552"/>
      <c r="CN136" s="552"/>
      <c r="CO136" s="552"/>
      <c r="CP136" s="552"/>
      <c r="CQ136" s="552"/>
      <c r="CR136" s="552"/>
      <c r="CS136" s="552"/>
      <c r="CT136" s="552"/>
      <c r="CU136" s="552"/>
      <c r="CV136" s="552"/>
      <c r="CW136" s="552"/>
      <c r="CX136" s="552"/>
      <c r="CY136" s="552"/>
      <c r="CZ136" s="552"/>
    </row>
    <row r="137" spans="1:104" s="339" customFormat="1" ht="27" hidden="1" customHeight="1" x14ac:dyDescent="0.2">
      <c r="A137" s="664" t="s">
        <v>256</v>
      </c>
      <c r="B137" s="664"/>
      <c r="C137" s="664"/>
      <c r="D137" s="664"/>
      <c r="E137" s="664"/>
      <c r="F137" s="664"/>
      <c r="G137" s="664"/>
      <c r="H137" s="664"/>
      <c r="I137" s="664"/>
      <c r="J137" s="664"/>
      <c r="K137" s="664"/>
      <c r="L137" s="664"/>
      <c r="M137" s="664"/>
      <c r="N137" s="664"/>
      <c r="O137" s="664"/>
      <c r="P137" s="664"/>
      <c r="Q137" s="664"/>
      <c r="R137" s="664"/>
      <c r="S137" s="664"/>
      <c r="T137" s="664"/>
      <c r="U137" s="664"/>
      <c r="V137" s="664"/>
      <c r="W137" s="664"/>
      <c r="X137" s="664"/>
      <c r="Y137" s="664"/>
      <c r="Z137" s="664"/>
      <c r="AA137" s="664"/>
      <c r="AB137" s="664"/>
      <c r="AC137" s="664"/>
      <c r="AD137" s="664"/>
      <c r="AE137" s="664"/>
      <c r="AF137" s="664"/>
      <c r="AG137" s="664"/>
      <c r="AH137" s="664"/>
      <c r="AI137" s="664"/>
      <c r="AJ137" s="664"/>
      <c r="AK137" s="664"/>
      <c r="AL137" s="664"/>
      <c r="AM137" s="664"/>
      <c r="AN137" s="664"/>
      <c r="AO137" s="664"/>
      <c r="AP137" s="664"/>
      <c r="AQ137" s="664"/>
      <c r="AR137" s="664"/>
      <c r="AS137" s="664"/>
      <c r="AT137" s="664"/>
      <c r="AU137" s="664"/>
      <c r="AV137" s="664"/>
      <c r="AW137" s="664"/>
      <c r="AX137" s="664"/>
      <c r="AY137" s="664"/>
      <c r="AZ137" s="664"/>
      <c r="BA137" s="664"/>
      <c r="BB137" s="664"/>
      <c r="BC137" s="664"/>
      <c r="BD137" s="664"/>
      <c r="BE137" s="664"/>
      <c r="BF137" s="664"/>
      <c r="BG137" s="664"/>
      <c r="BH137" s="664"/>
      <c r="BI137" s="664"/>
      <c r="BJ137" s="664"/>
      <c r="BK137" s="664"/>
      <c r="BL137" s="664"/>
      <c r="BM137" s="664"/>
      <c r="BN137" s="664"/>
      <c r="BO137" s="664"/>
      <c r="BP137" s="664"/>
      <c r="BQ137" s="664"/>
      <c r="BR137" s="664"/>
      <c r="BS137" s="664"/>
      <c r="BT137" s="664"/>
      <c r="BU137" s="664"/>
      <c r="BV137" s="664"/>
      <c r="BW137" s="664"/>
      <c r="BX137" s="664"/>
      <c r="BY137" s="664"/>
      <c r="BZ137" s="664"/>
      <c r="CA137" s="664"/>
      <c r="CB137" s="664"/>
      <c r="CC137" s="664"/>
      <c r="CD137" s="664"/>
      <c r="CE137" s="664"/>
      <c r="CF137" s="664"/>
      <c r="CG137" s="664"/>
      <c r="CH137" s="664"/>
      <c r="CI137" s="664"/>
      <c r="CJ137" s="664"/>
      <c r="CK137" s="664"/>
      <c r="CL137" s="664"/>
      <c r="CM137" s="664"/>
      <c r="CN137" s="664"/>
      <c r="CO137" s="664"/>
      <c r="CP137" s="664"/>
      <c r="CQ137" s="664"/>
      <c r="CR137" s="664"/>
      <c r="CS137" s="664"/>
      <c r="CT137" s="664"/>
      <c r="CU137" s="664"/>
      <c r="CV137" s="664"/>
      <c r="CW137" s="664"/>
      <c r="CX137" s="664"/>
      <c r="CY137" s="664"/>
      <c r="CZ137" s="664"/>
    </row>
    <row r="138" spans="1:104" ht="6" hidden="1" customHeight="1" x14ac:dyDescent="0.25"/>
    <row r="139" spans="1:104" s="339" customFormat="1" ht="14.25" hidden="1" x14ac:dyDescent="0.2">
      <c r="A139" s="339" t="s">
        <v>46</v>
      </c>
      <c r="W139" s="604"/>
      <c r="X139" s="604"/>
      <c r="Y139" s="604"/>
      <c r="Z139" s="604"/>
      <c r="AA139" s="604"/>
      <c r="AB139" s="604"/>
      <c r="AC139" s="604"/>
      <c r="AD139" s="604"/>
      <c r="AE139" s="604"/>
      <c r="AF139" s="604"/>
      <c r="AG139" s="604"/>
      <c r="AH139" s="604"/>
      <c r="AI139" s="604"/>
      <c r="AJ139" s="604"/>
      <c r="AK139" s="604"/>
      <c r="AL139" s="604"/>
      <c r="AM139" s="604"/>
      <c r="AN139" s="604"/>
      <c r="AO139" s="604"/>
      <c r="AP139" s="604"/>
      <c r="AQ139" s="604"/>
      <c r="AR139" s="604"/>
      <c r="AS139" s="604"/>
      <c r="AT139" s="604"/>
      <c r="AU139" s="604"/>
      <c r="AV139" s="604"/>
      <c r="AW139" s="604"/>
      <c r="AX139" s="604"/>
      <c r="AY139" s="604"/>
      <c r="AZ139" s="604"/>
      <c r="BA139" s="604"/>
      <c r="BB139" s="604"/>
      <c r="BC139" s="604"/>
      <c r="BD139" s="604"/>
      <c r="BE139" s="604"/>
      <c r="BF139" s="604"/>
      <c r="BG139" s="604"/>
      <c r="BH139" s="604"/>
      <c r="BI139" s="604"/>
      <c r="BJ139" s="604"/>
      <c r="BK139" s="604"/>
      <c r="BL139" s="604"/>
      <c r="BM139" s="604"/>
      <c r="BN139" s="604"/>
      <c r="BO139" s="604"/>
      <c r="BP139" s="604"/>
      <c r="BQ139" s="604"/>
      <c r="BR139" s="604"/>
      <c r="BS139" s="604"/>
      <c r="BT139" s="604"/>
      <c r="BU139" s="604"/>
      <c r="BV139" s="604"/>
      <c r="BW139" s="604"/>
      <c r="BX139" s="604"/>
      <c r="BY139" s="604"/>
      <c r="BZ139" s="604"/>
      <c r="CA139" s="604"/>
      <c r="CB139" s="604"/>
      <c r="CC139" s="604"/>
      <c r="CD139" s="604"/>
      <c r="CE139" s="604"/>
      <c r="CF139" s="604"/>
      <c r="CG139" s="604"/>
      <c r="CH139" s="604"/>
      <c r="CI139" s="604"/>
      <c r="CJ139" s="604"/>
      <c r="CK139" s="604"/>
      <c r="CL139" s="604"/>
      <c r="CM139" s="604"/>
      <c r="CN139" s="604"/>
      <c r="CO139" s="604"/>
      <c r="CP139" s="604"/>
      <c r="CQ139" s="604"/>
      <c r="CR139" s="604"/>
      <c r="CS139" s="604"/>
      <c r="CT139" s="604"/>
      <c r="CU139" s="604"/>
      <c r="CV139" s="604"/>
      <c r="CW139" s="604"/>
      <c r="CX139" s="604"/>
      <c r="CY139" s="604"/>
      <c r="CZ139" s="604"/>
    </row>
    <row r="140" spans="1:104" s="339" customFormat="1" ht="6" hidden="1" customHeight="1" x14ac:dyDescent="0.2">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c r="BJ140" s="281"/>
      <c r="BK140" s="281"/>
      <c r="BL140" s="281"/>
      <c r="BM140" s="281"/>
      <c r="BN140" s="281"/>
      <c r="BO140" s="281"/>
      <c r="BP140" s="281"/>
      <c r="BQ140" s="281"/>
      <c r="BR140" s="281"/>
      <c r="BS140" s="281"/>
      <c r="BT140" s="281"/>
      <c r="BU140" s="281"/>
      <c r="BV140" s="281"/>
      <c r="BW140" s="281"/>
      <c r="BX140" s="281"/>
      <c r="BY140" s="281"/>
      <c r="BZ140" s="281"/>
      <c r="CA140" s="281"/>
      <c r="CB140" s="281"/>
      <c r="CC140" s="281"/>
      <c r="CD140" s="281"/>
      <c r="CE140" s="281"/>
      <c r="CF140" s="281"/>
      <c r="CG140" s="281"/>
      <c r="CH140" s="281"/>
      <c r="CI140" s="281"/>
      <c r="CJ140" s="281"/>
      <c r="CK140" s="281"/>
      <c r="CL140" s="281"/>
      <c r="CM140" s="281"/>
      <c r="CN140" s="281"/>
      <c r="CO140" s="281"/>
      <c r="CP140" s="281"/>
      <c r="CQ140" s="281"/>
      <c r="CR140" s="281"/>
      <c r="CS140" s="281"/>
      <c r="CT140" s="281"/>
      <c r="CU140" s="281"/>
      <c r="CV140" s="281"/>
      <c r="CW140" s="281"/>
      <c r="CX140" s="281"/>
      <c r="CY140" s="281"/>
      <c r="CZ140" s="281"/>
    </row>
    <row r="141" spans="1:104" s="340" customFormat="1" ht="45" hidden="1" customHeight="1" x14ac:dyDescent="0.25">
      <c r="A141" s="589" t="s">
        <v>48</v>
      </c>
      <c r="B141" s="589"/>
      <c r="C141" s="589"/>
      <c r="D141" s="589"/>
      <c r="E141" s="589"/>
      <c r="F141" s="589"/>
      <c r="G141" s="589"/>
      <c r="H141" s="589" t="s">
        <v>0</v>
      </c>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89"/>
      <c r="AL141" s="589"/>
      <c r="AM141" s="589"/>
      <c r="AN141" s="589"/>
      <c r="AO141" s="589"/>
      <c r="AP141" s="589"/>
      <c r="AQ141" s="589"/>
      <c r="AR141" s="589"/>
      <c r="AS141" s="589"/>
      <c r="AT141" s="589"/>
      <c r="AU141" s="589"/>
      <c r="AV141" s="589"/>
      <c r="AW141" s="589"/>
      <c r="AX141" s="589"/>
      <c r="AY141" s="589"/>
      <c r="AZ141" s="589"/>
      <c r="BA141" s="589"/>
      <c r="BB141" s="589"/>
      <c r="BC141" s="589" t="s">
        <v>72</v>
      </c>
      <c r="BD141" s="589"/>
      <c r="BE141" s="589"/>
      <c r="BF141" s="589"/>
      <c r="BG141" s="589"/>
      <c r="BH141" s="589"/>
      <c r="BI141" s="589"/>
      <c r="BJ141" s="589"/>
      <c r="BK141" s="589"/>
      <c r="BL141" s="589"/>
      <c r="BM141" s="589"/>
      <c r="BN141" s="589"/>
      <c r="BO141" s="589"/>
      <c r="BP141" s="589"/>
      <c r="BQ141" s="589"/>
      <c r="BR141" s="589"/>
      <c r="BS141" s="589" t="s">
        <v>73</v>
      </c>
      <c r="BT141" s="589"/>
      <c r="BU141" s="589"/>
      <c r="BV141" s="589"/>
      <c r="BW141" s="589"/>
      <c r="BX141" s="589"/>
      <c r="BY141" s="589"/>
      <c r="BZ141" s="589"/>
      <c r="CA141" s="589"/>
      <c r="CB141" s="589"/>
      <c r="CC141" s="589"/>
      <c r="CD141" s="589"/>
      <c r="CE141" s="589"/>
      <c r="CF141" s="589"/>
      <c r="CG141" s="589"/>
      <c r="CH141" s="589"/>
      <c r="CI141" s="589" t="s">
        <v>74</v>
      </c>
      <c r="CJ141" s="589"/>
      <c r="CK141" s="589"/>
      <c r="CL141" s="589"/>
      <c r="CM141" s="589"/>
      <c r="CN141" s="589"/>
      <c r="CO141" s="589"/>
      <c r="CP141" s="589"/>
      <c r="CQ141" s="589"/>
      <c r="CR141" s="589"/>
      <c r="CS141" s="589"/>
      <c r="CT141" s="589"/>
      <c r="CU141" s="589"/>
      <c r="CV141" s="589"/>
      <c r="CW141" s="589"/>
      <c r="CX141" s="589"/>
      <c r="CY141" s="589"/>
      <c r="CZ141" s="589"/>
    </row>
    <row r="142" spans="1:104" s="213" customFormat="1" ht="12.75" hidden="1" x14ac:dyDescent="0.25">
      <c r="A142" s="582">
        <v>1</v>
      </c>
      <c r="B142" s="582"/>
      <c r="C142" s="582"/>
      <c r="D142" s="582"/>
      <c r="E142" s="582"/>
      <c r="F142" s="582"/>
      <c r="G142" s="582"/>
      <c r="H142" s="582">
        <v>2</v>
      </c>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2"/>
      <c r="AL142" s="582"/>
      <c r="AM142" s="582"/>
      <c r="AN142" s="582"/>
      <c r="AO142" s="582"/>
      <c r="AP142" s="582"/>
      <c r="AQ142" s="582"/>
      <c r="AR142" s="582"/>
      <c r="AS142" s="582"/>
      <c r="AT142" s="582"/>
      <c r="AU142" s="582"/>
      <c r="AV142" s="582"/>
      <c r="AW142" s="582"/>
      <c r="AX142" s="582"/>
      <c r="AY142" s="582"/>
      <c r="AZ142" s="582"/>
      <c r="BA142" s="582"/>
      <c r="BB142" s="582"/>
      <c r="BC142" s="582">
        <v>3</v>
      </c>
      <c r="BD142" s="582"/>
      <c r="BE142" s="582"/>
      <c r="BF142" s="582"/>
      <c r="BG142" s="582"/>
      <c r="BH142" s="582"/>
      <c r="BI142" s="582"/>
      <c r="BJ142" s="582"/>
      <c r="BK142" s="582"/>
      <c r="BL142" s="582"/>
      <c r="BM142" s="582"/>
      <c r="BN142" s="582"/>
      <c r="BO142" s="582"/>
      <c r="BP142" s="582"/>
      <c r="BQ142" s="582"/>
      <c r="BR142" s="582"/>
      <c r="BS142" s="582">
        <v>4</v>
      </c>
      <c r="BT142" s="582"/>
      <c r="BU142" s="582"/>
      <c r="BV142" s="582"/>
      <c r="BW142" s="582"/>
      <c r="BX142" s="582"/>
      <c r="BY142" s="582"/>
      <c r="BZ142" s="582"/>
      <c r="CA142" s="582"/>
      <c r="CB142" s="582"/>
      <c r="CC142" s="582"/>
      <c r="CD142" s="582"/>
      <c r="CE142" s="582"/>
      <c r="CF142" s="582"/>
      <c r="CG142" s="582"/>
      <c r="CH142" s="582"/>
      <c r="CI142" s="582">
        <v>5</v>
      </c>
      <c r="CJ142" s="582"/>
      <c r="CK142" s="582"/>
      <c r="CL142" s="582"/>
      <c r="CM142" s="582"/>
      <c r="CN142" s="582"/>
      <c r="CO142" s="582"/>
      <c r="CP142" s="582"/>
      <c r="CQ142" s="582"/>
      <c r="CR142" s="582"/>
      <c r="CS142" s="582"/>
      <c r="CT142" s="582"/>
      <c r="CU142" s="582"/>
      <c r="CV142" s="582"/>
      <c r="CW142" s="582"/>
      <c r="CX142" s="582"/>
      <c r="CY142" s="582"/>
      <c r="CZ142" s="582"/>
    </row>
    <row r="143" spans="1:104" s="214" customFormat="1" ht="15" hidden="1" customHeight="1" x14ac:dyDescent="0.25">
      <c r="A143" s="611" t="s">
        <v>241</v>
      </c>
      <c r="B143" s="612"/>
      <c r="C143" s="612"/>
      <c r="D143" s="612"/>
      <c r="E143" s="612"/>
      <c r="F143" s="612"/>
      <c r="G143" s="612"/>
      <c r="H143" s="612"/>
      <c r="I143" s="612"/>
      <c r="J143" s="612"/>
      <c r="K143" s="612"/>
      <c r="L143" s="612"/>
      <c r="M143" s="612"/>
      <c r="N143" s="612"/>
      <c r="O143" s="612"/>
      <c r="P143" s="612"/>
      <c r="Q143" s="612"/>
      <c r="R143" s="612"/>
      <c r="S143" s="612"/>
      <c r="T143" s="612"/>
      <c r="U143" s="612"/>
      <c r="V143" s="612"/>
      <c r="W143" s="612"/>
      <c r="X143" s="612"/>
      <c r="Y143" s="612"/>
      <c r="Z143" s="612"/>
      <c r="AA143" s="612"/>
      <c r="AB143" s="612"/>
      <c r="AC143" s="612"/>
      <c r="AD143" s="612"/>
      <c r="AE143" s="612"/>
      <c r="AF143" s="612"/>
      <c r="AG143" s="612"/>
      <c r="AH143" s="612"/>
      <c r="AI143" s="612"/>
      <c r="AJ143" s="612"/>
      <c r="AK143" s="612"/>
      <c r="AL143" s="612"/>
      <c r="AM143" s="612"/>
      <c r="AN143" s="612"/>
      <c r="AO143" s="612"/>
      <c r="AP143" s="612"/>
      <c r="AQ143" s="612"/>
      <c r="AR143" s="612"/>
      <c r="AS143" s="612"/>
      <c r="AT143" s="612"/>
      <c r="AU143" s="612"/>
      <c r="AV143" s="612"/>
      <c r="AW143" s="612"/>
      <c r="AX143" s="612"/>
      <c r="AY143" s="612"/>
      <c r="AZ143" s="612"/>
      <c r="BA143" s="612"/>
      <c r="BB143" s="612"/>
      <c r="BC143" s="612"/>
      <c r="BD143" s="612"/>
      <c r="BE143" s="612"/>
      <c r="BF143" s="612"/>
      <c r="BG143" s="612"/>
      <c r="BH143" s="612"/>
      <c r="BI143" s="612"/>
      <c r="BJ143" s="612"/>
      <c r="BK143" s="612"/>
      <c r="BL143" s="612"/>
      <c r="BM143" s="612"/>
      <c r="BN143" s="612"/>
      <c r="BO143" s="612"/>
      <c r="BP143" s="612"/>
      <c r="BQ143" s="612"/>
      <c r="BR143" s="612"/>
      <c r="BS143" s="612"/>
      <c r="BT143" s="612"/>
      <c r="BU143" s="612"/>
      <c r="BV143" s="612"/>
      <c r="BW143" s="612"/>
      <c r="BX143" s="612"/>
      <c r="BY143" s="612"/>
      <c r="BZ143" s="612"/>
      <c r="CA143" s="612"/>
      <c r="CB143" s="612"/>
      <c r="CC143" s="612"/>
      <c r="CD143" s="612"/>
      <c r="CE143" s="612"/>
      <c r="CF143" s="612"/>
      <c r="CG143" s="612"/>
      <c r="CH143" s="612"/>
      <c r="CI143" s="612"/>
      <c r="CJ143" s="612"/>
      <c r="CK143" s="612"/>
      <c r="CL143" s="612"/>
      <c r="CM143" s="612"/>
      <c r="CN143" s="612"/>
      <c r="CO143" s="612"/>
      <c r="CP143" s="612"/>
      <c r="CQ143" s="612"/>
      <c r="CR143" s="612"/>
      <c r="CS143" s="612"/>
      <c r="CT143" s="612"/>
      <c r="CU143" s="612"/>
      <c r="CV143" s="612"/>
      <c r="CW143" s="612"/>
      <c r="CX143" s="612"/>
      <c r="CY143" s="612"/>
      <c r="CZ143" s="612"/>
    </row>
    <row r="144" spans="1:104" s="214" customFormat="1" ht="15" hidden="1" customHeight="1" x14ac:dyDescent="0.25">
      <c r="A144" s="614"/>
      <c r="B144" s="615"/>
      <c r="C144" s="615"/>
      <c r="D144" s="615"/>
      <c r="E144" s="615"/>
      <c r="F144" s="615"/>
      <c r="G144" s="616"/>
      <c r="H144" s="617"/>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18"/>
      <c r="AL144" s="618"/>
      <c r="AM144" s="618"/>
      <c r="AN144" s="618"/>
      <c r="AO144" s="618"/>
      <c r="AP144" s="618"/>
      <c r="AQ144" s="618"/>
      <c r="AR144" s="618"/>
      <c r="AS144" s="618"/>
      <c r="AT144" s="618"/>
      <c r="AU144" s="618"/>
      <c r="AV144" s="618"/>
      <c r="AW144" s="618"/>
      <c r="AX144" s="618"/>
      <c r="AY144" s="618"/>
      <c r="AZ144" s="618"/>
      <c r="BA144" s="618"/>
      <c r="BB144" s="619"/>
      <c r="BC144" s="605"/>
      <c r="BD144" s="606"/>
      <c r="BE144" s="606"/>
      <c r="BF144" s="606"/>
      <c r="BG144" s="606"/>
      <c r="BH144" s="606"/>
      <c r="BI144" s="606"/>
      <c r="BJ144" s="606"/>
      <c r="BK144" s="606"/>
      <c r="BL144" s="606"/>
      <c r="BM144" s="606"/>
      <c r="BN144" s="606"/>
      <c r="BO144" s="606"/>
      <c r="BP144" s="606"/>
      <c r="BQ144" s="606"/>
      <c r="BR144" s="607"/>
      <c r="BS144" s="605"/>
      <c r="BT144" s="606"/>
      <c r="BU144" s="606"/>
      <c r="BV144" s="606"/>
      <c r="BW144" s="606"/>
      <c r="BX144" s="606"/>
      <c r="BY144" s="606"/>
      <c r="BZ144" s="606"/>
      <c r="CA144" s="606"/>
      <c r="CB144" s="606"/>
      <c r="CC144" s="606"/>
      <c r="CD144" s="606"/>
      <c r="CE144" s="606"/>
      <c r="CF144" s="606"/>
      <c r="CG144" s="606"/>
      <c r="CH144" s="607"/>
      <c r="CI144" s="605"/>
      <c r="CJ144" s="606"/>
      <c r="CK144" s="606"/>
      <c r="CL144" s="606"/>
      <c r="CM144" s="606"/>
      <c r="CN144" s="606"/>
      <c r="CO144" s="606"/>
      <c r="CP144" s="606"/>
      <c r="CQ144" s="606"/>
      <c r="CR144" s="606"/>
      <c r="CS144" s="606"/>
      <c r="CT144" s="606"/>
      <c r="CU144" s="606"/>
      <c r="CV144" s="606"/>
      <c r="CW144" s="606"/>
      <c r="CX144" s="606"/>
      <c r="CY144" s="606"/>
      <c r="CZ144" s="607"/>
    </row>
    <row r="145" spans="1:104" s="214" customFormat="1" ht="15" hidden="1" customHeight="1" x14ac:dyDescent="0.25">
      <c r="A145" s="630" t="s">
        <v>262</v>
      </c>
      <c r="B145" s="631"/>
      <c r="C145" s="631"/>
      <c r="D145" s="631"/>
      <c r="E145" s="631"/>
      <c r="F145" s="631"/>
      <c r="G145" s="631"/>
      <c r="H145" s="631"/>
      <c r="I145" s="631"/>
      <c r="J145" s="631"/>
      <c r="K145" s="631"/>
      <c r="L145" s="631"/>
      <c r="M145" s="631"/>
      <c r="N145" s="631"/>
      <c r="O145" s="631"/>
      <c r="P145" s="631"/>
      <c r="Q145" s="631"/>
      <c r="R145" s="631"/>
      <c r="S145" s="631"/>
      <c r="T145" s="631"/>
      <c r="U145" s="631"/>
      <c r="V145" s="631"/>
      <c r="W145" s="631"/>
      <c r="X145" s="631"/>
      <c r="Y145" s="631"/>
      <c r="Z145" s="631"/>
      <c r="AA145" s="631"/>
      <c r="AB145" s="631"/>
      <c r="AC145" s="631"/>
      <c r="AD145" s="631"/>
      <c r="AE145" s="631"/>
      <c r="AF145" s="631"/>
      <c r="AG145" s="631"/>
      <c r="AH145" s="631"/>
      <c r="AI145" s="631"/>
      <c r="AJ145" s="631"/>
      <c r="AK145" s="631"/>
      <c r="AL145" s="631"/>
      <c r="AM145" s="631"/>
      <c r="AN145" s="631"/>
      <c r="AO145" s="631"/>
      <c r="AP145" s="631"/>
      <c r="AQ145" s="631"/>
      <c r="AR145" s="631"/>
      <c r="AS145" s="631"/>
      <c r="AT145" s="631"/>
      <c r="AU145" s="631"/>
      <c r="AV145" s="631"/>
      <c r="AW145" s="631"/>
      <c r="AX145" s="631"/>
      <c r="AY145" s="631"/>
      <c r="AZ145" s="631"/>
      <c r="BA145" s="631"/>
      <c r="BB145" s="632"/>
      <c r="BC145" s="605" t="s">
        <v>4</v>
      </c>
      <c r="BD145" s="606"/>
      <c r="BE145" s="606"/>
      <c r="BF145" s="606"/>
      <c r="BG145" s="606"/>
      <c r="BH145" s="606"/>
      <c r="BI145" s="606"/>
      <c r="BJ145" s="606"/>
      <c r="BK145" s="606"/>
      <c r="BL145" s="606"/>
      <c r="BM145" s="606"/>
      <c r="BN145" s="606"/>
      <c r="BO145" s="606"/>
      <c r="BP145" s="606"/>
      <c r="BQ145" s="606"/>
      <c r="BR145" s="607"/>
      <c r="BS145" s="605" t="s">
        <v>4</v>
      </c>
      <c r="BT145" s="606"/>
      <c r="BU145" s="606"/>
      <c r="BV145" s="606"/>
      <c r="BW145" s="606"/>
      <c r="BX145" s="606"/>
      <c r="BY145" s="606"/>
      <c r="BZ145" s="606"/>
      <c r="CA145" s="606"/>
      <c r="CB145" s="606"/>
      <c r="CC145" s="606"/>
      <c r="CD145" s="606"/>
      <c r="CE145" s="606"/>
      <c r="CF145" s="606"/>
      <c r="CG145" s="606"/>
      <c r="CH145" s="607"/>
      <c r="CI145" s="605"/>
      <c r="CJ145" s="606"/>
      <c r="CK145" s="606"/>
      <c r="CL145" s="606"/>
      <c r="CM145" s="606"/>
      <c r="CN145" s="606"/>
      <c r="CO145" s="606"/>
      <c r="CP145" s="606"/>
      <c r="CQ145" s="606"/>
      <c r="CR145" s="606"/>
      <c r="CS145" s="606"/>
      <c r="CT145" s="606"/>
      <c r="CU145" s="606"/>
      <c r="CV145" s="606"/>
      <c r="CW145" s="606"/>
      <c r="CX145" s="606"/>
      <c r="CY145" s="606"/>
      <c r="CZ145" s="607"/>
    </row>
    <row r="146" spans="1:104" s="214" customFormat="1" ht="15" hidden="1" customHeight="1" x14ac:dyDescent="0.25">
      <c r="A146" s="611" t="s">
        <v>241</v>
      </c>
      <c r="B146" s="612"/>
      <c r="C146" s="612"/>
      <c r="D146" s="612"/>
      <c r="E146" s="612"/>
      <c r="F146" s="612"/>
      <c r="G146" s="612"/>
      <c r="H146" s="612"/>
      <c r="I146" s="612"/>
      <c r="J146" s="612"/>
      <c r="K146" s="612"/>
      <c r="L146" s="612"/>
      <c r="M146" s="612"/>
      <c r="N146" s="612"/>
      <c r="O146" s="612"/>
      <c r="P146" s="612"/>
      <c r="Q146" s="612"/>
      <c r="R146" s="612"/>
      <c r="S146" s="612"/>
      <c r="T146" s="612"/>
      <c r="U146" s="612"/>
      <c r="V146" s="612"/>
      <c r="W146" s="612"/>
      <c r="X146" s="612"/>
      <c r="Y146" s="612"/>
      <c r="Z146" s="612"/>
      <c r="AA146" s="612"/>
      <c r="AB146" s="612"/>
      <c r="AC146" s="612"/>
      <c r="AD146" s="612"/>
      <c r="AE146" s="612"/>
      <c r="AF146" s="612"/>
      <c r="AG146" s="612"/>
      <c r="AH146" s="612"/>
      <c r="AI146" s="612"/>
      <c r="AJ146" s="612"/>
      <c r="AK146" s="612"/>
      <c r="AL146" s="612"/>
      <c r="AM146" s="612"/>
      <c r="AN146" s="612"/>
      <c r="AO146" s="612"/>
      <c r="AP146" s="612"/>
      <c r="AQ146" s="612"/>
      <c r="AR146" s="612"/>
      <c r="AS146" s="612"/>
      <c r="AT146" s="612"/>
      <c r="AU146" s="612"/>
      <c r="AV146" s="612"/>
      <c r="AW146" s="612"/>
      <c r="AX146" s="612"/>
      <c r="AY146" s="612"/>
      <c r="AZ146" s="612"/>
      <c r="BA146" s="612"/>
      <c r="BB146" s="612"/>
      <c r="BC146" s="612"/>
      <c r="BD146" s="612"/>
      <c r="BE146" s="612"/>
      <c r="BF146" s="612"/>
      <c r="BG146" s="612"/>
      <c r="BH146" s="612"/>
      <c r="BI146" s="612"/>
      <c r="BJ146" s="612"/>
      <c r="BK146" s="612"/>
      <c r="BL146" s="612"/>
      <c r="BM146" s="612"/>
      <c r="BN146" s="612"/>
      <c r="BO146" s="612"/>
      <c r="BP146" s="612"/>
      <c r="BQ146" s="612"/>
      <c r="BR146" s="612"/>
      <c r="BS146" s="612"/>
      <c r="BT146" s="612"/>
      <c r="BU146" s="612"/>
      <c r="BV146" s="612"/>
      <c r="BW146" s="612"/>
      <c r="BX146" s="612"/>
      <c r="BY146" s="612"/>
      <c r="BZ146" s="612"/>
      <c r="CA146" s="612"/>
      <c r="CB146" s="612"/>
      <c r="CC146" s="612"/>
      <c r="CD146" s="612"/>
      <c r="CE146" s="612"/>
      <c r="CF146" s="612"/>
      <c r="CG146" s="612"/>
      <c r="CH146" s="612"/>
      <c r="CI146" s="612"/>
      <c r="CJ146" s="612"/>
      <c r="CK146" s="612"/>
      <c r="CL146" s="612"/>
      <c r="CM146" s="612"/>
      <c r="CN146" s="612"/>
      <c r="CO146" s="612"/>
      <c r="CP146" s="612"/>
      <c r="CQ146" s="612"/>
      <c r="CR146" s="612"/>
      <c r="CS146" s="612"/>
      <c r="CT146" s="612"/>
      <c r="CU146" s="612"/>
      <c r="CV146" s="612"/>
      <c r="CW146" s="612"/>
      <c r="CX146" s="612"/>
      <c r="CY146" s="612"/>
      <c r="CZ146" s="612"/>
    </row>
    <row r="147" spans="1:104" s="214" customFormat="1" ht="15" hidden="1" customHeight="1" x14ac:dyDescent="0.25">
      <c r="A147" s="614"/>
      <c r="B147" s="615"/>
      <c r="C147" s="615"/>
      <c r="D147" s="615"/>
      <c r="E147" s="615"/>
      <c r="F147" s="615"/>
      <c r="G147" s="616"/>
      <c r="H147" s="617"/>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618"/>
      <c r="AY147" s="618"/>
      <c r="AZ147" s="618"/>
      <c r="BA147" s="618"/>
      <c r="BB147" s="619"/>
      <c r="BC147" s="605"/>
      <c r="BD147" s="606"/>
      <c r="BE147" s="606"/>
      <c r="BF147" s="606"/>
      <c r="BG147" s="606"/>
      <c r="BH147" s="606"/>
      <c r="BI147" s="606"/>
      <c r="BJ147" s="606"/>
      <c r="BK147" s="606"/>
      <c r="BL147" s="606"/>
      <c r="BM147" s="606"/>
      <c r="BN147" s="606"/>
      <c r="BO147" s="606"/>
      <c r="BP147" s="606"/>
      <c r="BQ147" s="606"/>
      <c r="BR147" s="607"/>
      <c r="BS147" s="605"/>
      <c r="BT147" s="606"/>
      <c r="BU147" s="606"/>
      <c r="BV147" s="606"/>
      <c r="BW147" s="606"/>
      <c r="BX147" s="606"/>
      <c r="BY147" s="606"/>
      <c r="BZ147" s="606"/>
      <c r="CA147" s="606"/>
      <c r="CB147" s="606"/>
      <c r="CC147" s="606"/>
      <c r="CD147" s="606"/>
      <c r="CE147" s="606"/>
      <c r="CF147" s="606"/>
      <c r="CG147" s="606"/>
      <c r="CH147" s="607"/>
      <c r="CI147" s="605"/>
      <c r="CJ147" s="606"/>
      <c r="CK147" s="606"/>
      <c r="CL147" s="606"/>
      <c r="CM147" s="606"/>
      <c r="CN147" s="606"/>
      <c r="CO147" s="606"/>
      <c r="CP147" s="606"/>
      <c r="CQ147" s="606"/>
      <c r="CR147" s="606"/>
      <c r="CS147" s="606"/>
      <c r="CT147" s="606"/>
      <c r="CU147" s="606"/>
      <c r="CV147" s="606"/>
      <c r="CW147" s="606"/>
      <c r="CX147" s="606"/>
      <c r="CY147" s="606"/>
      <c r="CZ147" s="607"/>
    </row>
    <row r="148" spans="1:104" s="214" customFormat="1" ht="15" hidden="1" customHeight="1" x14ac:dyDescent="0.25">
      <c r="A148" s="630" t="s">
        <v>262</v>
      </c>
      <c r="B148" s="631"/>
      <c r="C148" s="631"/>
      <c r="D148" s="631"/>
      <c r="E148" s="631"/>
      <c r="F148" s="631"/>
      <c r="G148" s="631"/>
      <c r="H148" s="631"/>
      <c r="I148" s="631"/>
      <c r="J148" s="631"/>
      <c r="K148" s="631"/>
      <c r="L148" s="631"/>
      <c r="M148" s="631"/>
      <c r="N148" s="631"/>
      <c r="O148" s="631"/>
      <c r="P148" s="631"/>
      <c r="Q148" s="631"/>
      <c r="R148" s="631"/>
      <c r="S148" s="631"/>
      <c r="T148" s="631"/>
      <c r="U148" s="631"/>
      <c r="V148" s="631"/>
      <c r="W148" s="631"/>
      <c r="X148" s="631"/>
      <c r="Y148" s="631"/>
      <c r="Z148" s="631"/>
      <c r="AA148" s="631"/>
      <c r="AB148" s="631"/>
      <c r="AC148" s="631"/>
      <c r="AD148" s="631"/>
      <c r="AE148" s="631"/>
      <c r="AF148" s="631"/>
      <c r="AG148" s="631"/>
      <c r="AH148" s="631"/>
      <c r="AI148" s="631"/>
      <c r="AJ148" s="631"/>
      <c r="AK148" s="631"/>
      <c r="AL148" s="631"/>
      <c r="AM148" s="631"/>
      <c r="AN148" s="631"/>
      <c r="AO148" s="631"/>
      <c r="AP148" s="631"/>
      <c r="AQ148" s="631"/>
      <c r="AR148" s="631"/>
      <c r="AS148" s="631"/>
      <c r="AT148" s="631"/>
      <c r="AU148" s="631"/>
      <c r="AV148" s="631"/>
      <c r="AW148" s="631"/>
      <c r="AX148" s="631"/>
      <c r="AY148" s="631"/>
      <c r="AZ148" s="631"/>
      <c r="BA148" s="631"/>
      <c r="BB148" s="632"/>
      <c r="BC148" s="605" t="s">
        <v>4</v>
      </c>
      <c r="BD148" s="606"/>
      <c r="BE148" s="606"/>
      <c r="BF148" s="606"/>
      <c r="BG148" s="606"/>
      <c r="BH148" s="606"/>
      <c r="BI148" s="606"/>
      <c r="BJ148" s="606"/>
      <c r="BK148" s="606"/>
      <c r="BL148" s="606"/>
      <c r="BM148" s="606"/>
      <c r="BN148" s="606"/>
      <c r="BO148" s="606"/>
      <c r="BP148" s="606"/>
      <c r="BQ148" s="606"/>
      <c r="BR148" s="607"/>
      <c r="BS148" s="605" t="s">
        <v>4</v>
      </c>
      <c r="BT148" s="606"/>
      <c r="BU148" s="606"/>
      <c r="BV148" s="606"/>
      <c r="BW148" s="606"/>
      <c r="BX148" s="606"/>
      <c r="BY148" s="606"/>
      <c r="BZ148" s="606"/>
      <c r="CA148" s="606"/>
      <c r="CB148" s="606"/>
      <c r="CC148" s="606"/>
      <c r="CD148" s="606"/>
      <c r="CE148" s="606"/>
      <c r="CF148" s="606"/>
      <c r="CG148" s="606"/>
      <c r="CH148" s="607"/>
      <c r="CI148" s="605"/>
      <c r="CJ148" s="606"/>
      <c r="CK148" s="606"/>
      <c r="CL148" s="606"/>
      <c r="CM148" s="606"/>
      <c r="CN148" s="606"/>
      <c r="CO148" s="606"/>
      <c r="CP148" s="606"/>
      <c r="CQ148" s="606"/>
      <c r="CR148" s="606"/>
      <c r="CS148" s="606"/>
      <c r="CT148" s="606"/>
      <c r="CU148" s="606"/>
      <c r="CV148" s="606"/>
      <c r="CW148" s="606"/>
      <c r="CX148" s="606"/>
      <c r="CY148" s="606"/>
      <c r="CZ148" s="607"/>
    </row>
    <row r="149" spans="1:104" s="214" customFormat="1" ht="15" hidden="1" customHeight="1" x14ac:dyDescent="0.25">
      <c r="A149" s="668" t="s">
        <v>55</v>
      </c>
      <c r="B149" s="669"/>
      <c r="C149" s="669"/>
      <c r="D149" s="669"/>
      <c r="E149" s="669"/>
      <c r="F149" s="669"/>
      <c r="G149" s="669"/>
      <c r="H149" s="669"/>
      <c r="I149" s="669"/>
      <c r="J149" s="669"/>
      <c r="K149" s="669"/>
      <c r="L149" s="669"/>
      <c r="M149" s="669"/>
      <c r="N149" s="669"/>
      <c r="O149" s="669"/>
      <c r="P149" s="669"/>
      <c r="Q149" s="669"/>
      <c r="R149" s="669"/>
      <c r="S149" s="669"/>
      <c r="T149" s="669"/>
      <c r="U149" s="669"/>
      <c r="V149" s="669"/>
      <c r="W149" s="669"/>
      <c r="X149" s="669"/>
      <c r="Y149" s="669"/>
      <c r="Z149" s="669"/>
      <c r="AA149" s="669"/>
      <c r="AB149" s="669"/>
      <c r="AC149" s="669"/>
      <c r="AD149" s="669"/>
      <c r="AE149" s="669"/>
      <c r="AF149" s="669"/>
      <c r="AG149" s="669"/>
      <c r="AH149" s="669"/>
      <c r="AI149" s="669"/>
      <c r="AJ149" s="669"/>
      <c r="AK149" s="669"/>
      <c r="AL149" s="669"/>
      <c r="AM149" s="669"/>
      <c r="AN149" s="669"/>
      <c r="AO149" s="669"/>
      <c r="AP149" s="669"/>
      <c r="AQ149" s="669"/>
      <c r="AR149" s="669"/>
      <c r="AS149" s="669"/>
      <c r="AT149" s="669"/>
      <c r="AU149" s="669"/>
      <c r="AV149" s="669"/>
      <c r="AW149" s="669"/>
      <c r="AX149" s="669"/>
      <c r="AY149" s="669"/>
      <c r="AZ149" s="669"/>
      <c r="BA149" s="669"/>
      <c r="BB149" s="670"/>
      <c r="BC149" s="552" t="s">
        <v>4</v>
      </c>
      <c r="BD149" s="552"/>
      <c r="BE149" s="552"/>
      <c r="BF149" s="552"/>
      <c r="BG149" s="552"/>
      <c r="BH149" s="552"/>
      <c r="BI149" s="552"/>
      <c r="BJ149" s="552"/>
      <c r="BK149" s="552"/>
      <c r="BL149" s="552"/>
      <c r="BM149" s="552"/>
      <c r="BN149" s="552"/>
      <c r="BO149" s="552"/>
      <c r="BP149" s="552"/>
      <c r="BQ149" s="552"/>
      <c r="BR149" s="552"/>
      <c r="BS149" s="552" t="s">
        <v>4</v>
      </c>
      <c r="BT149" s="552"/>
      <c r="BU149" s="552"/>
      <c r="BV149" s="552"/>
      <c r="BW149" s="552"/>
      <c r="BX149" s="552"/>
      <c r="BY149" s="552"/>
      <c r="BZ149" s="552"/>
      <c r="CA149" s="552"/>
      <c r="CB149" s="552"/>
      <c r="CC149" s="552"/>
      <c r="CD149" s="552"/>
      <c r="CE149" s="552"/>
      <c r="CF149" s="552"/>
      <c r="CG149" s="552"/>
      <c r="CH149" s="552"/>
      <c r="CI149" s="552"/>
      <c r="CJ149" s="552"/>
      <c r="CK149" s="552"/>
      <c r="CL149" s="552"/>
      <c r="CM149" s="552"/>
      <c r="CN149" s="552"/>
      <c r="CO149" s="552"/>
      <c r="CP149" s="552"/>
      <c r="CQ149" s="552"/>
      <c r="CR149" s="552"/>
      <c r="CS149" s="552"/>
      <c r="CT149" s="552"/>
      <c r="CU149" s="552"/>
      <c r="CV149" s="552"/>
      <c r="CW149" s="552"/>
      <c r="CX149" s="552"/>
      <c r="CY149" s="552"/>
      <c r="CZ149" s="552"/>
    </row>
    <row r="150" spans="1:104" s="339" customFormat="1" ht="14.25" x14ac:dyDescent="0.2">
      <c r="A150" s="644" t="s">
        <v>611</v>
      </c>
      <c r="B150" s="644"/>
      <c r="C150" s="644"/>
      <c r="D150" s="644"/>
      <c r="E150" s="644"/>
      <c r="F150" s="644"/>
      <c r="G150" s="644"/>
      <c r="H150" s="644"/>
      <c r="I150" s="644"/>
      <c r="J150" s="644"/>
      <c r="K150" s="644"/>
      <c r="L150" s="644"/>
      <c r="M150" s="644"/>
      <c r="N150" s="644"/>
      <c r="O150" s="644"/>
      <c r="P150" s="644"/>
      <c r="Q150" s="644"/>
      <c r="R150" s="644"/>
      <c r="S150" s="644"/>
      <c r="T150" s="644"/>
      <c r="U150" s="644"/>
      <c r="V150" s="644"/>
      <c r="W150" s="644"/>
      <c r="X150" s="644"/>
      <c r="Y150" s="644"/>
      <c r="Z150" s="644"/>
      <c r="AA150" s="644"/>
      <c r="AB150" s="644"/>
      <c r="AC150" s="644"/>
      <c r="AD150" s="644"/>
      <c r="AE150" s="644"/>
      <c r="AF150" s="644"/>
      <c r="AG150" s="644"/>
      <c r="AH150" s="644"/>
      <c r="AI150" s="644"/>
      <c r="AJ150" s="644"/>
      <c r="AK150" s="644"/>
      <c r="AL150" s="644"/>
      <c r="AM150" s="644"/>
      <c r="AN150" s="644"/>
      <c r="AO150" s="644"/>
      <c r="AP150" s="644"/>
      <c r="AQ150" s="644"/>
      <c r="AR150" s="644"/>
      <c r="AS150" s="644"/>
      <c r="AT150" s="644"/>
      <c r="AU150" s="644"/>
      <c r="AV150" s="644"/>
      <c r="AW150" s="644"/>
      <c r="AX150" s="644"/>
      <c r="AY150" s="644"/>
      <c r="AZ150" s="644"/>
      <c r="BA150" s="644"/>
      <c r="BB150" s="644"/>
      <c r="BC150" s="644"/>
      <c r="BD150" s="644"/>
      <c r="BE150" s="644"/>
      <c r="BF150" s="644"/>
      <c r="BG150" s="644"/>
      <c r="BH150" s="644"/>
      <c r="BI150" s="644"/>
      <c r="BJ150" s="644"/>
      <c r="BK150" s="644"/>
      <c r="BL150" s="644"/>
      <c r="BM150" s="644"/>
      <c r="BN150" s="644"/>
      <c r="BO150" s="644"/>
      <c r="BP150" s="644"/>
      <c r="BQ150" s="644"/>
      <c r="BR150" s="644"/>
      <c r="BS150" s="644"/>
      <c r="BT150" s="644"/>
      <c r="BU150" s="644"/>
      <c r="BV150" s="644"/>
      <c r="BW150" s="644"/>
      <c r="BX150" s="644"/>
      <c r="BY150" s="644"/>
      <c r="BZ150" s="644"/>
      <c r="CA150" s="644"/>
      <c r="CB150" s="644"/>
      <c r="CC150" s="644"/>
      <c r="CD150" s="644"/>
      <c r="CE150" s="644"/>
      <c r="CF150" s="644"/>
      <c r="CG150" s="644"/>
      <c r="CH150" s="644"/>
      <c r="CI150" s="644"/>
      <c r="CJ150" s="644"/>
      <c r="CK150" s="644"/>
      <c r="CL150" s="644"/>
      <c r="CM150" s="644"/>
      <c r="CN150" s="644"/>
      <c r="CO150" s="644"/>
      <c r="CP150" s="644"/>
      <c r="CQ150" s="644"/>
      <c r="CR150" s="644"/>
      <c r="CS150" s="644"/>
      <c r="CT150" s="644"/>
      <c r="CU150" s="644"/>
      <c r="CV150" s="644"/>
      <c r="CW150" s="644"/>
      <c r="CX150" s="644"/>
      <c r="CY150" s="644"/>
      <c r="CZ150" s="644"/>
    </row>
    <row r="151" spans="1:104" s="339" customFormat="1" ht="14.25" x14ac:dyDescent="0.2">
      <c r="A151" s="644" t="s">
        <v>612</v>
      </c>
      <c r="B151" s="644"/>
      <c r="C151" s="644"/>
      <c r="D151" s="644"/>
      <c r="E151" s="644"/>
      <c r="F151" s="644"/>
      <c r="G151" s="644"/>
      <c r="H151" s="644"/>
      <c r="I151" s="644"/>
      <c r="J151" s="644"/>
      <c r="K151" s="644"/>
      <c r="L151" s="644"/>
      <c r="M151" s="644"/>
      <c r="N151" s="644"/>
      <c r="O151" s="644"/>
      <c r="P151" s="644"/>
      <c r="Q151" s="644"/>
      <c r="R151" s="644"/>
      <c r="S151" s="644"/>
      <c r="T151" s="644"/>
      <c r="U151" s="644"/>
      <c r="V151" s="644"/>
      <c r="W151" s="644"/>
      <c r="X151" s="644"/>
      <c r="Y151" s="644"/>
      <c r="Z151" s="644"/>
      <c r="AA151" s="644"/>
      <c r="AB151" s="644"/>
      <c r="AC151" s="644"/>
      <c r="AD151" s="644"/>
      <c r="AE151" s="644"/>
      <c r="AF151" s="644"/>
      <c r="AG151" s="644"/>
      <c r="AH151" s="644"/>
      <c r="AI151" s="644"/>
      <c r="AJ151" s="644"/>
      <c r="AK151" s="644"/>
      <c r="AL151" s="644"/>
      <c r="AM151" s="644"/>
      <c r="AN151" s="644"/>
      <c r="AO151" s="644"/>
      <c r="AP151" s="644"/>
      <c r="AQ151" s="644"/>
      <c r="AR151" s="644"/>
      <c r="AS151" s="644"/>
      <c r="AT151" s="644"/>
      <c r="AU151" s="644"/>
      <c r="AV151" s="644"/>
      <c r="AW151" s="644"/>
      <c r="AX151" s="644"/>
      <c r="AY151" s="644"/>
      <c r="AZ151" s="644"/>
      <c r="BA151" s="644"/>
      <c r="BB151" s="644"/>
      <c r="BC151" s="644"/>
      <c r="BD151" s="644"/>
      <c r="BE151" s="644"/>
      <c r="BF151" s="644"/>
      <c r="BG151" s="644"/>
      <c r="BH151" s="644"/>
      <c r="BI151" s="644"/>
      <c r="BJ151" s="644"/>
      <c r="BK151" s="644"/>
      <c r="BL151" s="644"/>
      <c r="BM151" s="644"/>
      <c r="BN151" s="644"/>
      <c r="BO151" s="644"/>
      <c r="BP151" s="644"/>
      <c r="BQ151" s="644"/>
      <c r="BR151" s="644"/>
      <c r="BS151" s="644"/>
      <c r="BT151" s="644"/>
      <c r="BU151" s="644"/>
      <c r="BV151" s="644"/>
      <c r="BW151" s="644"/>
      <c r="BX151" s="644"/>
      <c r="BY151" s="644"/>
      <c r="BZ151" s="644"/>
      <c r="CA151" s="644"/>
      <c r="CB151" s="644"/>
      <c r="CC151" s="644"/>
      <c r="CD151" s="644"/>
      <c r="CE151" s="644"/>
      <c r="CF151" s="644"/>
      <c r="CG151" s="644"/>
      <c r="CH151" s="644"/>
      <c r="CI151" s="644"/>
      <c r="CJ151" s="644"/>
      <c r="CK151" s="644"/>
      <c r="CL151" s="644"/>
      <c r="CM151" s="644"/>
      <c r="CN151" s="644"/>
      <c r="CO151" s="644"/>
      <c r="CP151" s="644"/>
      <c r="CQ151" s="644"/>
      <c r="CR151" s="644"/>
      <c r="CS151" s="644"/>
      <c r="CT151" s="644"/>
      <c r="CU151" s="644"/>
      <c r="CV151" s="644"/>
      <c r="CW151" s="644"/>
      <c r="CX151" s="644"/>
      <c r="CY151" s="644"/>
      <c r="CZ151" s="644"/>
    </row>
    <row r="152" spans="1:104" s="339" customFormat="1" ht="14.25" x14ac:dyDescent="0.2">
      <c r="A152" s="339" t="s">
        <v>46</v>
      </c>
      <c r="W152" s="604" t="s">
        <v>449</v>
      </c>
      <c r="X152" s="604"/>
      <c r="Y152" s="604"/>
      <c r="Z152" s="604"/>
      <c r="AA152" s="604"/>
      <c r="AB152" s="604"/>
      <c r="AC152" s="604"/>
      <c r="AD152" s="604"/>
      <c r="AE152" s="604"/>
      <c r="AF152" s="604"/>
      <c r="AG152" s="604"/>
      <c r="AH152" s="604"/>
      <c r="AI152" s="604"/>
      <c r="AJ152" s="604"/>
      <c r="AK152" s="604"/>
      <c r="AL152" s="604"/>
      <c r="AM152" s="604"/>
      <c r="AN152" s="604"/>
      <c r="AO152" s="604"/>
      <c r="AP152" s="604"/>
      <c r="AQ152" s="604"/>
      <c r="AR152" s="604"/>
      <c r="AS152" s="604"/>
      <c r="AT152" s="604"/>
      <c r="AU152" s="604"/>
      <c r="AV152" s="604"/>
      <c r="AW152" s="604"/>
      <c r="AX152" s="604"/>
      <c r="AY152" s="604"/>
      <c r="AZ152" s="604"/>
      <c r="BA152" s="604"/>
      <c r="BB152" s="604"/>
      <c r="BC152" s="604"/>
      <c r="BD152" s="604"/>
      <c r="BE152" s="604"/>
      <c r="BF152" s="604"/>
      <c r="BG152" s="604"/>
      <c r="BH152" s="604"/>
      <c r="BI152" s="604"/>
      <c r="BJ152" s="604"/>
      <c r="BK152" s="604"/>
      <c r="BL152" s="604"/>
      <c r="BM152" s="604"/>
      <c r="BN152" s="604"/>
      <c r="BO152" s="604"/>
      <c r="BP152" s="604"/>
      <c r="BQ152" s="604"/>
      <c r="BR152" s="604"/>
      <c r="BS152" s="604"/>
      <c r="BT152" s="604"/>
      <c r="BU152" s="604"/>
      <c r="BV152" s="604"/>
      <c r="BW152" s="604"/>
      <c r="BX152" s="604"/>
      <c r="BY152" s="604"/>
      <c r="BZ152" s="604"/>
      <c r="CA152" s="604"/>
      <c r="CB152" s="604"/>
      <c r="CC152" s="604"/>
      <c r="CD152" s="604"/>
      <c r="CE152" s="604"/>
      <c r="CF152" s="604"/>
      <c r="CG152" s="604"/>
      <c r="CH152" s="604"/>
      <c r="CI152" s="604"/>
      <c r="CJ152" s="604"/>
      <c r="CK152" s="604"/>
      <c r="CL152" s="604"/>
      <c r="CM152" s="604"/>
      <c r="CN152" s="604"/>
      <c r="CO152" s="604"/>
      <c r="CP152" s="604"/>
      <c r="CQ152" s="604"/>
      <c r="CR152" s="604"/>
      <c r="CS152" s="604"/>
      <c r="CT152" s="604"/>
      <c r="CU152" s="604"/>
      <c r="CV152" s="604"/>
      <c r="CW152" s="604"/>
      <c r="CX152" s="604"/>
      <c r="CY152" s="604"/>
      <c r="CZ152" s="604"/>
    </row>
    <row r="153" spans="1:104" s="340" customFormat="1" ht="45" customHeight="1" x14ac:dyDescent="0.25">
      <c r="A153" s="565" t="s">
        <v>48</v>
      </c>
      <c r="B153" s="566"/>
      <c r="C153" s="566"/>
      <c r="D153" s="566"/>
      <c r="E153" s="566"/>
      <c r="F153" s="566"/>
      <c r="G153" s="567"/>
      <c r="H153" s="565" t="s">
        <v>75</v>
      </c>
      <c r="I153" s="566"/>
      <c r="J153" s="566"/>
      <c r="K153" s="566"/>
      <c r="L153" s="566"/>
      <c r="M153" s="566"/>
      <c r="N153" s="566"/>
      <c r="O153" s="566"/>
      <c r="P153" s="566"/>
      <c r="Q153" s="566"/>
      <c r="R153" s="566"/>
      <c r="S153" s="566"/>
      <c r="T153" s="566"/>
      <c r="U153" s="566"/>
      <c r="V153" s="566"/>
      <c r="W153" s="566"/>
      <c r="X153" s="566"/>
      <c r="Y153" s="566"/>
      <c r="Z153" s="566"/>
      <c r="AA153" s="566"/>
      <c r="AB153" s="566"/>
      <c r="AC153" s="566"/>
      <c r="AD153" s="566"/>
      <c r="AE153" s="566"/>
      <c r="AF153" s="566"/>
      <c r="AG153" s="566"/>
      <c r="AH153" s="566"/>
      <c r="AI153" s="566"/>
      <c r="AJ153" s="566"/>
      <c r="AK153" s="566"/>
      <c r="AL153" s="566"/>
      <c r="AM153" s="566"/>
      <c r="AN153" s="567"/>
      <c r="AO153" s="565" t="s">
        <v>79</v>
      </c>
      <c r="AP153" s="566"/>
      <c r="AQ153" s="566"/>
      <c r="AR153" s="566"/>
      <c r="AS153" s="566"/>
      <c r="AT153" s="566"/>
      <c r="AU153" s="566"/>
      <c r="AV153" s="566"/>
      <c r="AW153" s="566"/>
      <c r="AX153" s="566"/>
      <c r="AY153" s="566"/>
      <c r="AZ153" s="566"/>
      <c r="BA153" s="566"/>
      <c r="BB153" s="566"/>
      <c r="BC153" s="566"/>
      <c r="BD153" s="567"/>
      <c r="BE153" s="565" t="s">
        <v>80</v>
      </c>
      <c r="BF153" s="566"/>
      <c r="BG153" s="566"/>
      <c r="BH153" s="566"/>
      <c r="BI153" s="566"/>
      <c r="BJ153" s="566"/>
      <c r="BK153" s="566"/>
      <c r="BL153" s="566"/>
      <c r="BM153" s="566"/>
      <c r="BN153" s="566"/>
      <c r="BO153" s="566"/>
      <c r="BP153" s="566"/>
      <c r="BQ153" s="566"/>
      <c r="BR153" s="566"/>
      <c r="BS153" s="566"/>
      <c r="BT153" s="567"/>
      <c r="BU153" s="565" t="s">
        <v>81</v>
      </c>
      <c r="BV153" s="566"/>
      <c r="BW153" s="566"/>
      <c r="BX153" s="566"/>
      <c r="BY153" s="566"/>
      <c r="BZ153" s="566"/>
      <c r="CA153" s="566"/>
      <c r="CB153" s="566"/>
      <c r="CC153" s="566"/>
      <c r="CD153" s="566"/>
      <c r="CE153" s="566"/>
      <c r="CF153" s="566"/>
      <c r="CG153" s="566"/>
      <c r="CH153" s="566"/>
      <c r="CI153" s="566"/>
      <c r="CJ153" s="567"/>
      <c r="CK153" s="565" t="s">
        <v>60</v>
      </c>
      <c r="CL153" s="566"/>
      <c r="CM153" s="566"/>
      <c r="CN153" s="566"/>
      <c r="CO153" s="566"/>
      <c r="CP153" s="566"/>
      <c r="CQ153" s="566"/>
      <c r="CR153" s="566"/>
      <c r="CS153" s="566"/>
      <c r="CT153" s="566"/>
      <c r="CU153" s="566"/>
      <c r="CV153" s="566"/>
      <c r="CW153" s="566"/>
      <c r="CX153" s="566"/>
      <c r="CY153" s="566"/>
      <c r="CZ153" s="567"/>
    </row>
    <row r="154" spans="1:104" s="213" customFormat="1" ht="12.75" x14ac:dyDescent="0.25">
      <c r="A154" s="582">
        <v>1</v>
      </c>
      <c r="B154" s="582"/>
      <c r="C154" s="582"/>
      <c r="D154" s="582"/>
      <c r="E154" s="582"/>
      <c r="F154" s="582"/>
      <c r="G154" s="582"/>
      <c r="H154" s="582">
        <v>2</v>
      </c>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2"/>
      <c r="AL154" s="582"/>
      <c r="AM154" s="582"/>
      <c r="AN154" s="582"/>
      <c r="AO154" s="582">
        <v>3</v>
      </c>
      <c r="AP154" s="582"/>
      <c r="AQ154" s="582"/>
      <c r="AR154" s="582"/>
      <c r="AS154" s="582"/>
      <c r="AT154" s="582"/>
      <c r="AU154" s="582"/>
      <c r="AV154" s="582"/>
      <c r="AW154" s="582"/>
      <c r="AX154" s="582"/>
      <c r="AY154" s="582"/>
      <c r="AZ154" s="582"/>
      <c r="BA154" s="582"/>
      <c r="BB154" s="582"/>
      <c r="BC154" s="582"/>
      <c r="BD154" s="582"/>
      <c r="BE154" s="582">
        <v>4</v>
      </c>
      <c r="BF154" s="582"/>
      <c r="BG154" s="582"/>
      <c r="BH154" s="582"/>
      <c r="BI154" s="582"/>
      <c r="BJ154" s="582"/>
      <c r="BK154" s="582"/>
      <c r="BL154" s="582"/>
      <c r="BM154" s="582"/>
      <c r="BN154" s="582"/>
      <c r="BO154" s="582"/>
      <c r="BP154" s="582"/>
      <c r="BQ154" s="582"/>
      <c r="BR154" s="582"/>
      <c r="BS154" s="582"/>
      <c r="BT154" s="582"/>
      <c r="BU154" s="582">
        <v>5</v>
      </c>
      <c r="BV154" s="582"/>
      <c r="BW154" s="582"/>
      <c r="BX154" s="582"/>
      <c r="BY154" s="582"/>
      <c r="BZ154" s="582"/>
      <c r="CA154" s="582"/>
      <c r="CB154" s="582"/>
      <c r="CC154" s="582"/>
      <c r="CD154" s="582"/>
      <c r="CE154" s="582"/>
      <c r="CF154" s="582"/>
      <c r="CG154" s="582"/>
      <c r="CH154" s="582"/>
      <c r="CI154" s="582"/>
      <c r="CJ154" s="582"/>
      <c r="CK154" s="582">
        <v>6</v>
      </c>
      <c r="CL154" s="582"/>
      <c r="CM154" s="582"/>
      <c r="CN154" s="582"/>
      <c r="CO154" s="582"/>
      <c r="CP154" s="582"/>
      <c r="CQ154" s="582"/>
      <c r="CR154" s="582"/>
      <c r="CS154" s="582"/>
      <c r="CT154" s="582"/>
      <c r="CU154" s="582"/>
      <c r="CV154" s="582"/>
      <c r="CW154" s="582"/>
      <c r="CX154" s="582"/>
      <c r="CY154" s="582"/>
      <c r="CZ154" s="582"/>
    </row>
    <row r="155" spans="1:104" s="357" customFormat="1" ht="15" customHeight="1" x14ac:dyDescent="0.25">
      <c r="A155" s="611" t="s">
        <v>438</v>
      </c>
      <c r="B155" s="612"/>
      <c r="C155" s="612"/>
      <c r="D155" s="612"/>
      <c r="E155" s="612"/>
      <c r="F155" s="612"/>
      <c r="G155" s="612"/>
      <c r="H155" s="612"/>
      <c r="I155" s="612"/>
      <c r="J155" s="612"/>
      <c r="K155" s="612"/>
      <c r="L155" s="612"/>
      <c r="M155" s="612"/>
      <c r="N155" s="612"/>
      <c r="O155" s="612"/>
      <c r="P155" s="612"/>
      <c r="Q155" s="612"/>
      <c r="R155" s="612"/>
      <c r="S155" s="612"/>
      <c r="T155" s="612"/>
      <c r="U155" s="612"/>
      <c r="V155" s="612"/>
      <c r="W155" s="612"/>
      <c r="X155" s="612"/>
      <c r="Y155" s="612"/>
      <c r="Z155" s="612"/>
      <c r="AA155" s="612"/>
      <c r="AB155" s="612"/>
      <c r="AC155" s="612"/>
      <c r="AD155" s="612"/>
      <c r="AE155" s="612"/>
      <c r="AF155" s="612"/>
      <c r="AG155" s="612"/>
      <c r="AH155" s="612"/>
      <c r="AI155" s="612"/>
      <c r="AJ155" s="612"/>
      <c r="AK155" s="612"/>
      <c r="AL155" s="612"/>
      <c r="AM155" s="612"/>
      <c r="AN155" s="612"/>
      <c r="AO155" s="612"/>
      <c r="AP155" s="612"/>
      <c r="AQ155" s="612"/>
      <c r="AR155" s="612"/>
      <c r="AS155" s="612"/>
      <c r="AT155" s="612"/>
      <c r="AU155" s="612"/>
      <c r="AV155" s="612"/>
      <c r="AW155" s="612"/>
      <c r="AX155" s="612"/>
      <c r="AY155" s="612"/>
      <c r="AZ155" s="612"/>
      <c r="BA155" s="612"/>
      <c r="BB155" s="612"/>
      <c r="BC155" s="612"/>
      <c r="BD155" s="612"/>
      <c r="BE155" s="612"/>
      <c r="BF155" s="612"/>
      <c r="BG155" s="612"/>
      <c r="BH155" s="612"/>
      <c r="BI155" s="612"/>
      <c r="BJ155" s="612"/>
      <c r="BK155" s="612"/>
      <c r="BL155" s="612"/>
      <c r="BM155" s="612"/>
      <c r="BN155" s="612"/>
      <c r="BO155" s="612"/>
      <c r="BP155" s="612"/>
      <c r="BQ155" s="612"/>
      <c r="BR155" s="612"/>
      <c r="BS155" s="612"/>
      <c r="BT155" s="612"/>
      <c r="BU155" s="612"/>
      <c r="BV155" s="612"/>
      <c r="BW155" s="612"/>
      <c r="BX155" s="612"/>
      <c r="BY155" s="612"/>
      <c r="BZ155" s="612"/>
      <c r="CA155" s="612"/>
      <c r="CB155" s="612"/>
      <c r="CC155" s="612"/>
      <c r="CD155" s="612"/>
      <c r="CE155" s="612"/>
      <c r="CF155" s="612"/>
      <c r="CG155" s="612"/>
      <c r="CH155" s="612"/>
      <c r="CI155" s="612"/>
      <c r="CJ155" s="612"/>
      <c r="CK155" s="612"/>
      <c r="CL155" s="612"/>
      <c r="CM155" s="612"/>
      <c r="CN155" s="612"/>
      <c r="CO155" s="612"/>
      <c r="CP155" s="612"/>
      <c r="CQ155" s="612"/>
      <c r="CR155" s="612"/>
      <c r="CS155" s="612"/>
      <c r="CT155" s="612"/>
      <c r="CU155" s="612"/>
      <c r="CV155" s="612"/>
      <c r="CW155" s="612"/>
      <c r="CX155" s="612"/>
      <c r="CY155" s="612"/>
      <c r="CZ155" s="613"/>
    </row>
    <row r="156" spans="1:104" s="214" customFormat="1" ht="12.75" x14ac:dyDescent="0.25">
      <c r="A156" s="614" t="s">
        <v>66</v>
      </c>
      <c r="B156" s="615"/>
      <c r="C156" s="615"/>
      <c r="D156" s="615"/>
      <c r="E156" s="615"/>
      <c r="F156" s="615"/>
      <c r="G156" s="616"/>
      <c r="H156" s="617" t="s">
        <v>613</v>
      </c>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18"/>
      <c r="AL156" s="618"/>
      <c r="AM156" s="618"/>
      <c r="AN156" s="619"/>
      <c r="AO156" s="605">
        <v>4</v>
      </c>
      <c r="AP156" s="606"/>
      <c r="AQ156" s="606"/>
      <c r="AR156" s="606"/>
      <c r="AS156" s="606"/>
      <c r="AT156" s="606"/>
      <c r="AU156" s="606"/>
      <c r="AV156" s="606"/>
      <c r="AW156" s="606"/>
      <c r="AX156" s="606"/>
      <c r="AY156" s="606"/>
      <c r="AZ156" s="606"/>
      <c r="BA156" s="606"/>
      <c r="BB156" s="606"/>
      <c r="BC156" s="606"/>
      <c r="BD156" s="607"/>
      <c r="BE156" s="605">
        <v>12</v>
      </c>
      <c r="BF156" s="606"/>
      <c r="BG156" s="606"/>
      <c r="BH156" s="606"/>
      <c r="BI156" s="606"/>
      <c r="BJ156" s="606"/>
      <c r="BK156" s="606"/>
      <c r="BL156" s="606"/>
      <c r="BM156" s="606"/>
      <c r="BN156" s="606"/>
      <c r="BO156" s="606"/>
      <c r="BP156" s="606"/>
      <c r="BQ156" s="606"/>
      <c r="BR156" s="606"/>
      <c r="BS156" s="606"/>
      <c r="BT156" s="607"/>
      <c r="BU156" s="620">
        <f>CK156/BE156/AO156</f>
        <v>10.833333333333334</v>
      </c>
      <c r="BV156" s="621"/>
      <c r="BW156" s="621"/>
      <c r="BX156" s="621"/>
      <c r="BY156" s="621"/>
      <c r="BZ156" s="621"/>
      <c r="CA156" s="621"/>
      <c r="CB156" s="621"/>
      <c r="CC156" s="621"/>
      <c r="CD156" s="621"/>
      <c r="CE156" s="621"/>
      <c r="CF156" s="621"/>
      <c r="CG156" s="621"/>
      <c r="CH156" s="621"/>
      <c r="CI156" s="621"/>
      <c r="CJ156" s="622"/>
      <c r="CK156" s="620">
        <v>520</v>
      </c>
      <c r="CL156" s="621"/>
      <c r="CM156" s="621"/>
      <c r="CN156" s="621"/>
      <c r="CO156" s="621"/>
      <c r="CP156" s="621"/>
      <c r="CQ156" s="621"/>
      <c r="CR156" s="621"/>
      <c r="CS156" s="621"/>
      <c r="CT156" s="621"/>
      <c r="CU156" s="621"/>
      <c r="CV156" s="621"/>
      <c r="CW156" s="621"/>
      <c r="CX156" s="621"/>
      <c r="CY156" s="621"/>
      <c r="CZ156" s="622"/>
    </row>
    <row r="157" spans="1:104" s="214" customFormat="1" ht="12.75" x14ac:dyDescent="0.25">
      <c r="A157" s="614" t="s">
        <v>70</v>
      </c>
      <c r="B157" s="615"/>
      <c r="C157" s="615"/>
      <c r="D157" s="615"/>
      <c r="E157" s="615"/>
      <c r="F157" s="615"/>
      <c r="G157" s="616"/>
      <c r="H157" s="617" t="s">
        <v>730</v>
      </c>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18"/>
      <c r="AL157" s="618"/>
      <c r="AM157" s="618"/>
      <c r="AN157" s="619"/>
      <c r="AO157" s="605">
        <v>4</v>
      </c>
      <c r="AP157" s="606"/>
      <c r="AQ157" s="606"/>
      <c r="AR157" s="606"/>
      <c r="AS157" s="606"/>
      <c r="AT157" s="606"/>
      <c r="AU157" s="606"/>
      <c r="AV157" s="606"/>
      <c r="AW157" s="606"/>
      <c r="AX157" s="606"/>
      <c r="AY157" s="606"/>
      <c r="AZ157" s="606"/>
      <c r="BA157" s="606"/>
      <c r="BB157" s="606"/>
      <c r="BC157" s="606"/>
      <c r="BD157" s="607"/>
      <c r="BE157" s="605">
        <v>12</v>
      </c>
      <c r="BF157" s="606"/>
      <c r="BG157" s="606"/>
      <c r="BH157" s="606"/>
      <c r="BI157" s="606"/>
      <c r="BJ157" s="606"/>
      <c r="BK157" s="606"/>
      <c r="BL157" s="606"/>
      <c r="BM157" s="606"/>
      <c r="BN157" s="606"/>
      <c r="BO157" s="606"/>
      <c r="BP157" s="606"/>
      <c r="BQ157" s="606"/>
      <c r="BR157" s="606"/>
      <c r="BS157" s="606"/>
      <c r="BT157" s="607"/>
      <c r="BU157" s="620">
        <f t="shared" ref="BU157:BU162" si="0">CK157/BE157/AO157</f>
        <v>12.65</v>
      </c>
      <c r="BV157" s="621"/>
      <c r="BW157" s="621"/>
      <c r="BX157" s="621"/>
      <c r="BY157" s="621"/>
      <c r="BZ157" s="621"/>
      <c r="CA157" s="621"/>
      <c r="CB157" s="621"/>
      <c r="CC157" s="621"/>
      <c r="CD157" s="621"/>
      <c r="CE157" s="621"/>
      <c r="CF157" s="621"/>
      <c r="CG157" s="621"/>
      <c r="CH157" s="621"/>
      <c r="CI157" s="621"/>
      <c r="CJ157" s="622"/>
      <c r="CK157" s="620">
        <v>607.20000000000005</v>
      </c>
      <c r="CL157" s="621"/>
      <c r="CM157" s="621"/>
      <c r="CN157" s="621"/>
      <c r="CO157" s="621"/>
      <c r="CP157" s="621"/>
      <c r="CQ157" s="621"/>
      <c r="CR157" s="621"/>
      <c r="CS157" s="621"/>
      <c r="CT157" s="621"/>
      <c r="CU157" s="621"/>
      <c r="CV157" s="621"/>
      <c r="CW157" s="621"/>
      <c r="CX157" s="621"/>
      <c r="CY157" s="621"/>
      <c r="CZ157" s="622"/>
    </row>
    <row r="158" spans="1:104" s="214" customFormat="1" ht="15" customHeight="1" x14ac:dyDescent="0.25">
      <c r="A158" s="614" t="s">
        <v>71</v>
      </c>
      <c r="B158" s="615"/>
      <c r="C158" s="615"/>
      <c r="D158" s="615"/>
      <c r="E158" s="615"/>
      <c r="F158" s="615"/>
      <c r="G158" s="616"/>
      <c r="H158" s="617" t="s">
        <v>617</v>
      </c>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18"/>
      <c r="AL158" s="618"/>
      <c r="AM158" s="618"/>
      <c r="AN158" s="619"/>
      <c r="AO158" s="605">
        <v>4</v>
      </c>
      <c r="AP158" s="606"/>
      <c r="AQ158" s="606"/>
      <c r="AR158" s="606"/>
      <c r="AS158" s="606"/>
      <c r="AT158" s="606"/>
      <c r="AU158" s="606"/>
      <c r="AV158" s="606"/>
      <c r="AW158" s="606"/>
      <c r="AX158" s="606"/>
      <c r="AY158" s="606"/>
      <c r="AZ158" s="606"/>
      <c r="BA158" s="606"/>
      <c r="BB158" s="606"/>
      <c r="BC158" s="606"/>
      <c r="BD158" s="607"/>
      <c r="BE158" s="605">
        <v>12</v>
      </c>
      <c r="BF158" s="606"/>
      <c r="BG158" s="606"/>
      <c r="BH158" s="606"/>
      <c r="BI158" s="606"/>
      <c r="BJ158" s="606"/>
      <c r="BK158" s="606"/>
      <c r="BL158" s="606"/>
      <c r="BM158" s="606"/>
      <c r="BN158" s="606"/>
      <c r="BO158" s="606"/>
      <c r="BP158" s="606"/>
      <c r="BQ158" s="606"/>
      <c r="BR158" s="606"/>
      <c r="BS158" s="606"/>
      <c r="BT158" s="607"/>
      <c r="BU158" s="620">
        <f t="shared" si="0"/>
        <v>737.70291666666662</v>
      </c>
      <c r="BV158" s="621"/>
      <c r="BW158" s="621"/>
      <c r="BX158" s="621"/>
      <c r="BY158" s="621"/>
      <c r="BZ158" s="621"/>
      <c r="CA158" s="621"/>
      <c r="CB158" s="621"/>
      <c r="CC158" s="621"/>
      <c r="CD158" s="621"/>
      <c r="CE158" s="621"/>
      <c r="CF158" s="621"/>
      <c r="CG158" s="621"/>
      <c r="CH158" s="621"/>
      <c r="CI158" s="621"/>
      <c r="CJ158" s="622"/>
      <c r="CK158" s="620">
        <v>35409.74</v>
      </c>
      <c r="CL158" s="621"/>
      <c r="CM158" s="621"/>
      <c r="CN158" s="621"/>
      <c r="CO158" s="621"/>
      <c r="CP158" s="621"/>
      <c r="CQ158" s="621"/>
      <c r="CR158" s="621"/>
      <c r="CS158" s="621"/>
      <c r="CT158" s="621"/>
      <c r="CU158" s="621"/>
      <c r="CV158" s="621"/>
      <c r="CW158" s="621"/>
      <c r="CX158" s="621"/>
      <c r="CY158" s="621"/>
      <c r="CZ158" s="622"/>
    </row>
    <row r="159" spans="1:104" s="214" customFormat="1" ht="12.75" x14ac:dyDescent="0.25">
      <c r="A159" s="614" t="s">
        <v>348</v>
      </c>
      <c r="B159" s="615"/>
      <c r="C159" s="615"/>
      <c r="D159" s="615"/>
      <c r="E159" s="615"/>
      <c r="F159" s="615"/>
      <c r="G159" s="616"/>
      <c r="H159" s="617" t="s">
        <v>618</v>
      </c>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18"/>
      <c r="AL159" s="618"/>
      <c r="AM159" s="618"/>
      <c r="AN159" s="619"/>
      <c r="AO159" s="605">
        <v>4</v>
      </c>
      <c r="AP159" s="606"/>
      <c r="AQ159" s="606"/>
      <c r="AR159" s="606"/>
      <c r="AS159" s="606"/>
      <c r="AT159" s="606"/>
      <c r="AU159" s="606"/>
      <c r="AV159" s="606"/>
      <c r="AW159" s="606"/>
      <c r="AX159" s="606"/>
      <c r="AY159" s="606"/>
      <c r="AZ159" s="606"/>
      <c r="BA159" s="606"/>
      <c r="BB159" s="606"/>
      <c r="BC159" s="606"/>
      <c r="BD159" s="607"/>
      <c r="BE159" s="605">
        <v>12</v>
      </c>
      <c r="BF159" s="606"/>
      <c r="BG159" s="606"/>
      <c r="BH159" s="606"/>
      <c r="BI159" s="606"/>
      <c r="BJ159" s="606"/>
      <c r="BK159" s="606"/>
      <c r="BL159" s="606"/>
      <c r="BM159" s="606"/>
      <c r="BN159" s="606"/>
      <c r="BO159" s="606"/>
      <c r="BP159" s="606"/>
      <c r="BQ159" s="606"/>
      <c r="BR159" s="606"/>
      <c r="BS159" s="606"/>
      <c r="BT159" s="607"/>
      <c r="BU159" s="620">
        <f t="shared" si="0"/>
        <v>293.56874999999997</v>
      </c>
      <c r="BV159" s="621"/>
      <c r="BW159" s="621"/>
      <c r="BX159" s="621"/>
      <c r="BY159" s="621"/>
      <c r="BZ159" s="621"/>
      <c r="CA159" s="621"/>
      <c r="CB159" s="621"/>
      <c r="CC159" s="621"/>
      <c r="CD159" s="621"/>
      <c r="CE159" s="621"/>
      <c r="CF159" s="621"/>
      <c r="CG159" s="621"/>
      <c r="CH159" s="621"/>
      <c r="CI159" s="621"/>
      <c r="CJ159" s="622"/>
      <c r="CK159" s="620">
        <v>14091.3</v>
      </c>
      <c r="CL159" s="621"/>
      <c r="CM159" s="621"/>
      <c r="CN159" s="621"/>
      <c r="CO159" s="621"/>
      <c r="CP159" s="621"/>
      <c r="CQ159" s="621"/>
      <c r="CR159" s="621"/>
      <c r="CS159" s="621"/>
      <c r="CT159" s="621"/>
      <c r="CU159" s="621"/>
      <c r="CV159" s="621"/>
      <c r="CW159" s="621"/>
      <c r="CX159" s="621"/>
      <c r="CY159" s="621"/>
      <c r="CZ159" s="622"/>
    </row>
    <row r="160" spans="1:104" s="214" customFormat="1" ht="12.75" x14ac:dyDescent="0.25">
      <c r="A160" s="614" t="s">
        <v>349</v>
      </c>
      <c r="B160" s="615"/>
      <c r="C160" s="615"/>
      <c r="D160" s="615"/>
      <c r="E160" s="615"/>
      <c r="F160" s="615"/>
      <c r="G160" s="616"/>
      <c r="H160" s="617" t="s">
        <v>614</v>
      </c>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8"/>
      <c r="AM160" s="618"/>
      <c r="AN160" s="619"/>
      <c r="AO160" s="605">
        <v>4</v>
      </c>
      <c r="AP160" s="606"/>
      <c r="AQ160" s="606"/>
      <c r="AR160" s="606"/>
      <c r="AS160" s="606"/>
      <c r="AT160" s="606"/>
      <c r="AU160" s="606"/>
      <c r="AV160" s="606"/>
      <c r="AW160" s="606"/>
      <c r="AX160" s="606"/>
      <c r="AY160" s="606"/>
      <c r="AZ160" s="606"/>
      <c r="BA160" s="606"/>
      <c r="BB160" s="606"/>
      <c r="BC160" s="606"/>
      <c r="BD160" s="607"/>
      <c r="BE160" s="605">
        <v>12</v>
      </c>
      <c r="BF160" s="606"/>
      <c r="BG160" s="606"/>
      <c r="BH160" s="606"/>
      <c r="BI160" s="606"/>
      <c r="BJ160" s="606"/>
      <c r="BK160" s="606"/>
      <c r="BL160" s="606"/>
      <c r="BM160" s="606"/>
      <c r="BN160" s="606"/>
      <c r="BO160" s="606"/>
      <c r="BP160" s="606"/>
      <c r="BQ160" s="606"/>
      <c r="BR160" s="606"/>
      <c r="BS160" s="606"/>
      <c r="BT160" s="607"/>
      <c r="BU160" s="620">
        <f t="shared" si="0"/>
        <v>3.7825000000000002</v>
      </c>
      <c r="BV160" s="621"/>
      <c r="BW160" s="621"/>
      <c r="BX160" s="621"/>
      <c r="BY160" s="621"/>
      <c r="BZ160" s="621"/>
      <c r="CA160" s="621"/>
      <c r="CB160" s="621"/>
      <c r="CC160" s="621"/>
      <c r="CD160" s="621"/>
      <c r="CE160" s="621"/>
      <c r="CF160" s="621"/>
      <c r="CG160" s="621"/>
      <c r="CH160" s="621"/>
      <c r="CI160" s="621"/>
      <c r="CJ160" s="622"/>
      <c r="CK160" s="620">
        <v>181.56</v>
      </c>
      <c r="CL160" s="621"/>
      <c r="CM160" s="621"/>
      <c r="CN160" s="621"/>
      <c r="CO160" s="621"/>
      <c r="CP160" s="621"/>
      <c r="CQ160" s="621"/>
      <c r="CR160" s="621"/>
      <c r="CS160" s="621"/>
      <c r="CT160" s="621"/>
      <c r="CU160" s="621"/>
      <c r="CV160" s="621"/>
      <c r="CW160" s="621"/>
      <c r="CX160" s="621"/>
      <c r="CY160" s="621"/>
      <c r="CZ160" s="622"/>
    </row>
    <row r="161" spans="1:104" s="214" customFormat="1" ht="12.75" x14ac:dyDescent="0.25">
      <c r="A161" s="614" t="s">
        <v>350</v>
      </c>
      <c r="B161" s="615"/>
      <c r="C161" s="615"/>
      <c r="D161" s="615"/>
      <c r="E161" s="615"/>
      <c r="F161" s="615"/>
      <c r="G161" s="616"/>
      <c r="H161" s="617" t="s">
        <v>615</v>
      </c>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18"/>
      <c r="AL161" s="618"/>
      <c r="AM161" s="618"/>
      <c r="AN161" s="619"/>
      <c r="AO161" s="605"/>
      <c r="AP161" s="606"/>
      <c r="AQ161" s="606"/>
      <c r="AR161" s="606"/>
      <c r="AS161" s="606"/>
      <c r="AT161" s="606"/>
      <c r="AU161" s="606"/>
      <c r="AV161" s="606"/>
      <c r="AW161" s="606"/>
      <c r="AX161" s="606"/>
      <c r="AY161" s="606"/>
      <c r="AZ161" s="606"/>
      <c r="BA161" s="606"/>
      <c r="BB161" s="606"/>
      <c r="BC161" s="606"/>
      <c r="BD161" s="607"/>
      <c r="BE161" s="605"/>
      <c r="BF161" s="606"/>
      <c r="BG161" s="606"/>
      <c r="BH161" s="606"/>
      <c r="BI161" s="606"/>
      <c r="BJ161" s="606"/>
      <c r="BK161" s="606"/>
      <c r="BL161" s="606"/>
      <c r="BM161" s="606"/>
      <c r="BN161" s="606"/>
      <c r="BO161" s="606"/>
      <c r="BP161" s="606"/>
      <c r="BQ161" s="606"/>
      <c r="BR161" s="606"/>
      <c r="BS161" s="606"/>
      <c r="BT161" s="607"/>
      <c r="BU161" s="605"/>
      <c r="BV161" s="606"/>
      <c r="BW161" s="606"/>
      <c r="BX161" s="606"/>
      <c r="BY161" s="606"/>
      <c r="BZ161" s="606"/>
      <c r="CA161" s="606"/>
      <c r="CB161" s="606"/>
      <c r="CC161" s="606"/>
      <c r="CD161" s="606"/>
      <c r="CE161" s="606"/>
      <c r="CF161" s="606"/>
      <c r="CG161" s="606"/>
      <c r="CH161" s="606"/>
      <c r="CI161" s="606"/>
      <c r="CJ161" s="607"/>
      <c r="CK161" s="620">
        <v>8642.2799999999988</v>
      </c>
      <c r="CL161" s="621"/>
      <c r="CM161" s="621"/>
      <c r="CN161" s="621"/>
      <c r="CO161" s="621"/>
      <c r="CP161" s="621"/>
      <c r="CQ161" s="621"/>
      <c r="CR161" s="621"/>
      <c r="CS161" s="621"/>
      <c r="CT161" s="621"/>
      <c r="CU161" s="621"/>
      <c r="CV161" s="621"/>
      <c r="CW161" s="621"/>
      <c r="CX161" s="621"/>
      <c r="CY161" s="621"/>
      <c r="CZ161" s="622"/>
    </row>
    <row r="162" spans="1:104" s="214" customFormat="1" ht="12.75" x14ac:dyDescent="0.25">
      <c r="A162" s="614" t="s">
        <v>351</v>
      </c>
      <c r="B162" s="615"/>
      <c r="C162" s="615"/>
      <c r="D162" s="615"/>
      <c r="E162" s="615"/>
      <c r="F162" s="615"/>
      <c r="G162" s="616"/>
      <c r="H162" s="617" t="s">
        <v>616</v>
      </c>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8"/>
      <c r="AL162" s="618"/>
      <c r="AM162" s="618"/>
      <c r="AN162" s="619"/>
      <c r="AO162" s="605">
        <v>3</v>
      </c>
      <c r="AP162" s="606"/>
      <c r="AQ162" s="606"/>
      <c r="AR162" s="606"/>
      <c r="AS162" s="606"/>
      <c r="AT162" s="606"/>
      <c r="AU162" s="606"/>
      <c r="AV162" s="606"/>
      <c r="AW162" s="606"/>
      <c r="AX162" s="606"/>
      <c r="AY162" s="606"/>
      <c r="AZ162" s="606"/>
      <c r="BA162" s="606"/>
      <c r="BB162" s="606"/>
      <c r="BC162" s="606"/>
      <c r="BD162" s="607"/>
      <c r="BE162" s="605">
        <v>12</v>
      </c>
      <c r="BF162" s="606"/>
      <c r="BG162" s="606"/>
      <c r="BH162" s="606"/>
      <c r="BI162" s="606"/>
      <c r="BJ162" s="606"/>
      <c r="BK162" s="606"/>
      <c r="BL162" s="606"/>
      <c r="BM162" s="606"/>
      <c r="BN162" s="606"/>
      <c r="BO162" s="606"/>
      <c r="BP162" s="606"/>
      <c r="BQ162" s="606"/>
      <c r="BR162" s="606"/>
      <c r="BS162" s="606"/>
      <c r="BT162" s="607"/>
      <c r="BU162" s="620">
        <f t="shared" si="0"/>
        <v>291.76833333333332</v>
      </c>
      <c r="BV162" s="621"/>
      <c r="BW162" s="621"/>
      <c r="BX162" s="621"/>
      <c r="BY162" s="621"/>
      <c r="BZ162" s="621"/>
      <c r="CA162" s="621"/>
      <c r="CB162" s="621"/>
      <c r="CC162" s="621"/>
      <c r="CD162" s="621"/>
      <c r="CE162" s="621"/>
      <c r="CF162" s="621"/>
      <c r="CG162" s="621"/>
      <c r="CH162" s="621"/>
      <c r="CI162" s="621"/>
      <c r="CJ162" s="622"/>
      <c r="CK162" s="620">
        <v>10503.66</v>
      </c>
      <c r="CL162" s="621"/>
      <c r="CM162" s="621"/>
      <c r="CN162" s="621"/>
      <c r="CO162" s="621"/>
      <c r="CP162" s="621"/>
      <c r="CQ162" s="621"/>
      <c r="CR162" s="621"/>
      <c r="CS162" s="621"/>
      <c r="CT162" s="621"/>
      <c r="CU162" s="621"/>
      <c r="CV162" s="621"/>
      <c r="CW162" s="621"/>
      <c r="CX162" s="621"/>
      <c r="CY162" s="621"/>
      <c r="CZ162" s="622"/>
    </row>
    <row r="163" spans="1:104" s="214" customFormat="1" ht="15" customHeight="1" x14ac:dyDescent="0.25">
      <c r="A163" s="549" t="s">
        <v>262</v>
      </c>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0"/>
      <c r="AK163" s="550"/>
      <c r="AL163" s="550"/>
      <c r="AM163" s="550"/>
      <c r="AN163" s="551"/>
      <c r="AO163" s="605" t="s">
        <v>4</v>
      </c>
      <c r="AP163" s="606"/>
      <c r="AQ163" s="606"/>
      <c r="AR163" s="606"/>
      <c r="AS163" s="606"/>
      <c r="AT163" s="606"/>
      <c r="AU163" s="606"/>
      <c r="AV163" s="606"/>
      <c r="AW163" s="606"/>
      <c r="AX163" s="606"/>
      <c r="AY163" s="606"/>
      <c r="AZ163" s="606"/>
      <c r="BA163" s="606"/>
      <c r="BB163" s="606"/>
      <c r="BC163" s="606"/>
      <c r="BD163" s="607"/>
      <c r="BE163" s="605" t="s">
        <v>4</v>
      </c>
      <c r="BF163" s="606"/>
      <c r="BG163" s="606"/>
      <c r="BH163" s="606"/>
      <c r="BI163" s="606"/>
      <c r="BJ163" s="606"/>
      <c r="BK163" s="606"/>
      <c r="BL163" s="606"/>
      <c r="BM163" s="606"/>
      <c r="BN163" s="606"/>
      <c r="BO163" s="606"/>
      <c r="BP163" s="606"/>
      <c r="BQ163" s="606"/>
      <c r="BR163" s="606"/>
      <c r="BS163" s="606"/>
      <c r="BT163" s="607"/>
      <c r="BU163" s="605" t="s">
        <v>4</v>
      </c>
      <c r="BV163" s="606"/>
      <c r="BW163" s="606"/>
      <c r="BX163" s="606"/>
      <c r="BY163" s="606"/>
      <c r="BZ163" s="606"/>
      <c r="CA163" s="606"/>
      <c r="CB163" s="606"/>
      <c r="CC163" s="606"/>
      <c r="CD163" s="606"/>
      <c r="CE163" s="606"/>
      <c r="CF163" s="606"/>
      <c r="CG163" s="606"/>
      <c r="CH163" s="606"/>
      <c r="CI163" s="606"/>
      <c r="CJ163" s="607"/>
      <c r="CK163" s="608">
        <f>SUM(CK156:CZ162)</f>
        <v>69955.739999999991</v>
      </c>
      <c r="CL163" s="609"/>
      <c r="CM163" s="609"/>
      <c r="CN163" s="609"/>
      <c r="CO163" s="609"/>
      <c r="CP163" s="609"/>
      <c r="CQ163" s="609"/>
      <c r="CR163" s="609"/>
      <c r="CS163" s="609"/>
      <c r="CT163" s="609"/>
      <c r="CU163" s="609"/>
      <c r="CV163" s="609"/>
      <c r="CW163" s="609"/>
      <c r="CX163" s="609"/>
      <c r="CY163" s="609"/>
      <c r="CZ163" s="610"/>
    </row>
    <row r="164" spans="1:104" s="339" customFormat="1" ht="14.25" hidden="1" x14ac:dyDescent="0.2">
      <c r="A164" s="644" t="s">
        <v>740</v>
      </c>
      <c r="B164" s="644"/>
      <c r="C164" s="644"/>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644"/>
      <c r="AM164" s="644"/>
      <c r="AN164" s="644"/>
      <c r="AO164" s="644"/>
      <c r="AP164" s="644"/>
      <c r="AQ164" s="644"/>
      <c r="AR164" s="644"/>
      <c r="AS164" s="644"/>
      <c r="AT164" s="644"/>
      <c r="AU164" s="644"/>
      <c r="AV164" s="644"/>
      <c r="AW164" s="644"/>
      <c r="AX164" s="644"/>
      <c r="AY164" s="644"/>
      <c r="AZ164" s="644"/>
      <c r="BA164" s="644"/>
      <c r="BB164" s="644"/>
      <c r="BC164" s="644"/>
      <c r="BD164" s="644"/>
      <c r="BE164" s="644"/>
      <c r="BF164" s="644"/>
      <c r="BG164" s="644"/>
      <c r="BH164" s="644"/>
      <c r="BI164" s="644"/>
      <c r="BJ164" s="644"/>
      <c r="BK164" s="644"/>
      <c r="BL164" s="644"/>
      <c r="BM164" s="644"/>
      <c r="BN164" s="644"/>
      <c r="BO164" s="644"/>
      <c r="BP164" s="644"/>
      <c r="BQ164" s="644"/>
      <c r="BR164" s="644"/>
      <c r="BS164" s="644"/>
      <c r="BT164" s="644"/>
      <c r="BU164" s="644"/>
      <c r="BV164" s="644"/>
      <c r="BW164" s="644"/>
      <c r="BX164" s="644"/>
      <c r="BY164" s="644"/>
      <c r="BZ164" s="644"/>
      <c r="CA164" s="644"/>
      <c r="CB164" s="644"/>
      <c r="CC164" s="644"/>
      <c r="CD164" s="644"/>
      <c r="CE164" s="644"/>
      <c r="CF164" s="644"/>
      <c r="CG164" s="644"/>
      <c r="CH164" s="644"/>
      <c r="CI164" s="644"/>
      <c r="CJ164" s="644"/>
      <c r="CK164" s="644"/>
      <c r="CL164" s="644"/>
      <c r="CM164" s="644"/>
      <c r="CN164" s="644"/>
      <c r="CO164" s="644"/>
      <c r="CP164" s="644"/>
      <c r="CQ164" s="644"/>
      <c r="CR164" s="644"/>
      <c r="CS164" s="644"/>
      <c r="CT164" s="644"/>
      <c r="CU164" s="644"/>
      <c r="CV164" s="644"/>
      <c r="CW164" s="644"/>
      <c r="CX164" s="644"/>
      <c r="CY164" s="644"/>
      <c r="CZ164" s="644"/>
    </row>
    <row r="165" spans="1:104" s="339" customFormat="1" ht="14.25" hidden="1" x14ac:dyDescent="0.2">
      <c r="A165" s="339" t="s">
        <v>46</v>
      </c>
      <c r="W165" s="604" t="s">
        <v>449</v>
      </c>
      <c r="X165" s="604"/>
      <c r="Y165" s="604"/>
      <c r="Z165" s="604"/>
      <c r="AA165" s="604"/>
      <c r="AB165" s="604"/>
      <c r="AC165" s="604"/>
      <c r="AD165" s="604"/>
      <c r="AE165" s="604"/>
      <c r="AF165" s="604"/>
      <c r="AG165" s="604"/>
      <c r="AH165" s="604"/>
      <c r="AI165" s="604"/>
      <c r="AJ165" s="604"/>
      <c r="AK165" s="604"/>
      <c r="AL165" s="604"/>
      <c r="AM165" s="604"/>
      <c r="AN165" s="604"/>
      <c r="AO165" s="604"/>
      <c r="AP165" s="604"/>
      <c r="AQ165" s="604"/>
      <c r="AR165" s="604"/>
      <c r="AS165" s="604"/>
      <c r="AT165" s="604"/>
      <c r="AU165" s="604"/>
      <c r="AV165" s="604"/>
      <c r="AW165" s="604"/>
      <c r="AX165" s="604"/>
      <c r="AY165" s="604"/>
      <c r="AZ165" s="604"/>
      <c r="BA165" s="604"/>
      <c r="BB165" s="604"/>
      <c r="BC165" s="604"/>
      <c r="BD165" s="604"/>
      <c r="BE165" s="604"/>
      <c r="BF165" s="604"/>
      <c r="BG165" s="604"/>
      <c r="BH165" s="604"/>
      <c r="BI165" s="604"/>
      <c r="BJ165" s="604"/>
      <c r="BK165" s="604"/>
      <c r="BL165" s="604"/>
      <c r="BM165" s="604"/>
      <c r="BN165" s="604"/>
      <c r="BO165" s="604"/>
      <c r="BP165" s="604"/>
      <c r="BQ165" s="604"/>
      <c r="BR165" s="604"/>
      <c r="BS165" s="604"/>
      <c r="BT165" s="604"/>
      <c r="BU165" s="604"/>
      <c r="BV165" s="604"/>
      <c r="BW165" s="604"/>
      <c r="BX165" s="604"/>
      <c r="BY165" s="604"/>
      <c r="BZ165" s="604"/>
      <c r="CA165" s="604"/>
      <c r="CB165" s="604"/>
      <c r="CC165" s="604"/>
      <c r="CD165" s="604"/>
      <c r="CE165" s="604"/>
      <c r="CF165" s="604"/>
      <c r="CG165" s="604"/>
      <c r="CH165" s="604"/>
      <c r="CI165" s="604"/>
      <c r="CJ165" s="604"/>
      <c r="CK165" s="604"/>
      <c r="CL165" s="604"/>
      <c r="CM165" s="604"/>
      <c r="CN165" s="604"/>
      <c r="CO165" s="604"/>
      <c r="CP165" s="604"/>
      <c r="CQ165" s="604"/>
      <c r="CR165" s="604"/>
      <c r="CS165" s="604"/>
      <c r="CT165" s="604"/>
      <c r="CU165" s="604"/>
      <c r="CV165" s="604"/>
      <c r="CW165" s="604"/>
      <c r="CX165" s="604"/>
      <c r="CY165" s="604"/>
      <c r="CZ165" s="604"/>
    </row>
    <row r="166" spans="1:104" s="340" customFormat="1" ht="45" hidden="1" customHeight="1" x14ac:dyDescent="0.25">
      <c r="A166" s="589" t="s">
        <v>48</v>
      </c>
      <c r="B166" s="589"/>
      <c r="C166" s="589"/>
      <c r="D166" s="589"/>
      <c r="E166" s="589"/>
      <c r="F166" s="589"/>
      <c r="G166" s="589"/>
      <c r="H166" s="589" t="s">
        <v>75</v>
      </c>
      <c r="I166" s="589"/>
      <c r="J166" s="589"/>
      <c r="K166" s="589"/>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c r="AG166" s="589"/>
      <c r="AH166" s="589"/>
      <c r="AI166" s="589"/>
      <c r="AJ166" s="589"/>
      <c r="AK166" s="589"/>
      <c r="AL166" s="589"/>
      <c r="AM166" s="589"/>
      <c r="AN166" s="589"/>
      <c r="AO166" s="589"/>
      <c r="AP166" s="589"/>
      <c r="AQ166" s="589"/>
      <c r="AR166" s="589"/>
      <c r="AS166" s="589"/>
      <c r="AT166" s="589"/>
      <c r="AU166" s="589"/>
      <c r="AV166" s="589"/>
      <c r="AW166" s="589"/>
      <c r="AX166" s="589"/>
      <c r="AY166" s="589"/>
      <c r="AZ166" s="589"/>
      <c r="BA166" s="589"/>
      <c r="BB166" s="589"/>
      <c r="BC166" s="583" t="s">
        <v>82</v>
      </c>
      <c r="BD166" s="584"/>
      <c r="BE166" s="584"/>
      <c r="BF166" s="584"/>
      <c r="BG166" s="584"/>
      <c r="BH166" s="584"/>
      <c r="BI166" s="584"/>
      <c r="BJ166" s="584"/>
      <c r="BK166" s="584"/>
      <c r="BL166" s="584"/>
      <c r="BM166" s="584"/>
      <c r="BN166" s="584"/>
      <c r="BO166" s="584"/>
      <c r="BP166" s="584"/>
      <c r="BQ166" s="584"/>
      <c r="BR166" s="585"/>
      <c r="BS166" s="583" t="s">
        <v>83</v>
      </c>
      <c r="BT166" s="584"/>
      <c r="BU166" s="584"/>
      <c r="BV166" s="584"/>
      <c r="BW166" s="584"/>
      <c r="BX166" s="584"/>
      <c r="BY166" s="584"/>
      <c r="BZ166" s="584"/>
      <c r="CA166" s="584"/>
      <c r="CB166" s="584"/>
      <c r="CC166" s="584"/>
      <c r="CD166" s="584"/>
      <c r="CE166" s="584"/>
      <c r="CF166" s="584"/>
      <c r="CG166" s="584"/>
      <c r="CH166" s="585"/>
      <c r="CI166" s="583" t="s">
        <v>84</v>
      </c>
      <c r="CJ166" s="584"/>
      <c r="CK166" s="584"/>
      <c r="CL166" s="584"/>
      <c r="CM166" s="584"/>
      <c r="CN166" s="584"/>
      <c r="CO166" s="584"/>
      <c r="CP166" s="584"/>
      <c r="CQ166" s="584"/>
      <c r="CR166" s="584"/>
      <c r="CS166" s="584"/>
      <c r="CT166" s="584"/>
      <c r="CU166" s="584"/>
      <c r="CV166" s="584"/>
      <c r="CW166" s="584"/>
      <c r="CX166" s="584"/>
      <c r="CY166" s="584"/>
      <c r="CZ166" s="585"/>
    </row>
    <row r="167" spans="1:104" s="213" customFormat="1" ht="12.75" hidden="1" x14ac:dyDescent="0.25">
      <c r="A167" s="582">
        <v>1</v>
      </c>
      <c r="B167" s="582"/>
      <c r="C167" s="582"/>
      <c r="D167" s="582"/>
      <c r="E167" s="582"/>
      <c r="F167" s="582"/>
      <c r="G167" s="582"/>
      <c r="H167" s="582">
        <v>2</v>
      </c>
      <c r="I167" s="582"/>
      <c r="J167" s="582"/>
      <c r="K167" s="582"/>
      <c r="L167" s="582"/>
      <c r="M167" s="582"/>
      <c r="N167" s="582"/>
      <c r="O167" s="582"/>
      <c r="P167" s="582"/>
      <c r="Q167" s="582"/>
      <c r="R167" s="582"/>
      <c r="S167" s="582"/>
      <c r="T167" s="582"/>
      <c r="U167" s="582"/>
      <c r="V167" s="582"/>
      <c r="W167" s="582"/>
      <c r="X167" s="582"/>
      <c r="Y167" s="582"/>
      <c r="Z167" s="582"/>
      <c r="AA167" s="582"/>
      <c r="AB167" s="582"/>
      <c r="AC167" s="582"/>
      <c r="AD167" s="582"/>
      <c r="AE167" s="582"/>
      <c r="AF167" s="582"/>
      <c r="AG167" s="582"/>
      <c r="AH167" s="582"/>
      <c r="AI167" s="582"/>
      <c r="AJ167" s="582"/>
      <c r="AK167" s="582"/>
      <c r="AL167" s="582"/>
      <c r="AM167" s="582"/>
      <c r="AN167" s="582"/>
      <c r="AO167" s="582"/>
      <c r="AP167" s="582"/>
      <c r="AQ167" s="582"/>
      <c r="AR167" s="582"/>
      <c r="AS167" s="582"/>
      <c r="AT167" s="582"/>
      <c r="AU167" s="582"/>
      <c r="AV167" s="582"/>
      <c r="AW167" s="582"/>
      <c r="AX167" s="582"/>
      <c r="AY167" s="582"/>
      <c r="AZ167" s="582"/>
      <c r="BA167" s="582"/>
      <c r="BB167" s="582"/>
      <c r="BC167" s="582">
        <v>3</v>
      </c>
      <c r="BD167" s="582"/>
      <c r="BE167" s="582"/>
      <c r="BF167" s="582"/>
      <c r="BG167" s="582"/>
      <c r="BH167" s="582"/>
      <c r="BI167" s="582"/>
      <c r="BJ167" s="582"/>
      <c r="BK167" s="582"/>
      <c r="BL167" s="582"/>
      <c r="BM167" s="582"/>
      <c r="BN167" s="582"/>
      <c r="BO167" s="582"/>
      <c r="BP167" s="582"/>
      <c r="BQ167" s="582"/>
      <c r="BR167" s="582"/>
      <c r="BS167" s="582">
        <v>4</v>
      </c>
      <c r="BT167" s="582"/>
      <c r="BU167" s="582"/>
      <c r="BV167" s="582"/>
      <c r="BW167" s="582"/>
      <c r="BX167" s="582"/>
      <c r="BY167" s="582"/>
      <c r="BZ167" s="582"/>
      <c r="CA167" s="582"/>
      <c r="CB167" s="582"/>
      <c r="CC167" s="582"/>
      <c r="CD167" s="582"/>
      <c r="CE167" s="582"/>
      <c r="CF167" s="582"/>
      <c r="CG167" s="582"/>
      <c r="CH167" s="582"/>
      <c r="CI167" s="582">
        <v>5</v>
      </c>
      <c r="CJ167" s="582"/>
      <c r="CK167" s="582"/>
      <c r="CL167" s="582"/>
      <c r="CM167" s="582"/>
      <c r="CN167" s="582"/>
      <c r="CO167" s="582"/>
      <c r="CP167" s="582"/>
      <c r="CQ167" s="582"/>
      <c r="CR167" s="582"/>
      <c r="CS167" s="582"/>
      <c r="CT167" s="582"/>
      <c r="CU167" s="582"/>
      <c r="CV167" s="582"/>
      <c r="CW167" s="582"/>
      <c r="CX167" s="582"/>
      <c r="CY167" s="582"/>
      <c r="CZ167" s="582"/>
    </row>
    <row r="168" spans="1:104" s="357" customFormat="1" ht="15" hidden="1" customHeight="1" x14ac:dyDescent="0.25">
      <c r="A168" s="611" t="s">
        <v>438</v>
      </c>
      <c r="B168" s="612"/>
      <c r="C168" s="612"/>
      <c r="D168" s="612"/>
      <c r="E168" s="612"/>
      <c r="F168" s="612"/>
      <c r="G168" s="612"/>
      <c r="H168" s="612"/>
      <c r="I168" s="612"/>
      <c r="J168" s="612"/>
      <c r="K168" s="612"/>
      <c r="L168" s="612"/>
      <c r="M168" s="612"/>
      <c r="N168" s="612"/>
      <c r="O168" s="612"/>
      <c r="P168" s="612"/>
      <c r="Q168" s="612"/>
      <c r="R168" s="612"/>
      <c r="S168" s="612"/>
      <c r="T168" s="612"/>
      <c r="U168" s="612"/>
      <c r="V168" s="612"/>
      <c r="W168" s="612"/>
      <c r="X168" s="612"/>
      <c r="Y168" s="612"/>
      <c r="Z168" s="612"/>
      <c r="AA168" s="612"/>
      <c r="AB168" s="612"/>
      <c r="AC168" s="612"/>
      <c r="AD168" s="612"/>
      <c r="AE168" s="612"/>
      <c r="AF168" s="612"/>
      <c r="AG168" s="612"/>
      <c r="AH168" s="612"/>
      <c r="AI168" s="612"/>
      <c r="AJ168" s="612"/>
      <c r="AK168" s="612"/>
      <c r="AL168" s="612"/>
      <c r="AM168" s="612"/>
      <c r="AN168" s="612"/>
      <c r="AO168" s="612"/>
      <c r="AP168" s="612"/>
      <c r="AQ168" s="612"/>
      <c r="AR168" s="612"/>
      <c r="AS168" s="612"/>
      <c r="AT168" s="612"/>
      <c r="AU168" s="612"/>
      <c r="AV168" s="612"/>
      <c r="AW168" s="612"/>
      <c r="AX168" s="612"/>
      <c r="AY168" s="612"/>
      <c r="AZ168" s="612"/>
      <c r="BA168" s="612"/>
      <c r="BB168" s="612"/>
      <c r="BC168" s="612"/>
      <c r="BD168" s="612"/>
      <c r="BE168" s="612"/>
      <c r="BF168" s="612"/>
      <c r="BG168" s="612"/>
      <c r="BH168" s="612"/>
      <c r="BI168" s="612"/>
      <c r="BJ168" s="612"/>
      <c r="BK168" s="612"/>
      <c r="BL168" s="612"/>
      <c r="BM168" s="612"/>
      <c r="BN168" s="612"/>
      <c r="BO168" s="612"/>
      <c r="BP168" s="612"/>
      <c r="BQ168" s="612"/>
      <c r="BR168" s="612"/>
      <c r="BS168" s="612"/>
      <c r="BT168" s="612"/>
      <c r="BU168" s="612"/>
      <c r="BV168" s="612"/>
      <c r="BW168" s="612"/>
      <c r="BX168" s="612"/>
      <c r="BY168" s="612"/>
      <c r="BZ168" s="612"/>
      <c r="CA168" s="612"/>
      <c r="CB168" s="612"/>
      <c r="CC168" s="612"/>
      <c r="CD168" s="612"/>
      <c r="CE168" s="612"/>
      <c r="CF168" s="612"/>
      <c r="CG168" s="612"/>
      <c r="CH168" s="612"/>
      <c r="CI168" s="612"/>
      <c r="CJ168" s="612"/>
      <c r="CK168" s="612"/>
      <c r="CL168" s="612"/>
      <c r="CM168" s="612"/>
      <c r="CN168" s="612"/>
      <c r="CO168" s="612"/>
      <c r="CP168" s="612"/>
      <c r="CQ168" s="612"/>
      <c r="CR168" s="612"/>
      <c r="CS168" s="612"/>
      <c r="CT168" s="612"/>
      <c r="CU168" s="612"/>
      <c r="CV168" s="612"/>
      <c r="CW168" s="612"/>
      <c r="CX168" s="612"/>
      <c r="CY168" s="612"/>
      <c r="CZ168" s="613"/>
    </row>
    <row r="169" spans="1:104" s="214" customFormat="1" ht="15.75" hidden="1" customHeight="1" x14ac:dyDescent="0.25">
      <c r="A169" s="614" t="s">
        <v>424</v>
      </c>
      <c r="B169" s="615"/>
      <c r="C169" s="615"/>
      <c r="D169" s="615"/>
      <c r="E169" s="615"/>
      <c r="F169" s="615"/>
      <c r="G169" s="616"/>
      <c r="H169" s="617" t="s">
        <v>497</v>
      </c>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8"/>
      <c r="AL169" s="618"/>
      <c r="AM169" s="618"/>
      <c r="AN169" s="618"/>
      <c r="AO169" s="618"/>
      <c r="AP169" s="618"/>
      <c r="AQ169" s="618"/>
      <c r="AR169" s="618"/>
      <c r="AS169" s="618"/>
      <c r="AT169" s="618"/>
      <c r="AU169" s="618"/>
      <c r="AV169" s="618"/>
      <c r="AW169" s="618"/>
      <c r="AX169" s="618"/>
      <c r="AY169" s="618"/>
      <c r="AZ169" s="618"/>
      <c r="BA169" s="618"/>
      <c r="BB169" s="619"/>
      <c r="BC169" s="605">
        <v>1</v>
      </c>
      <c r="BD169" s="606"/>
      <c r="BE169" s="606"/>
      <c r="BF169" s="606"/>
      <c r="BG169" s="606"/>
      <c r="BH169" s="606"/>
      <c r="BI169" s="606"/>
      <c r="BJ169" s="606"/>
      <c r="BK169" s="606"/>
      <c r="BL169" s="606"/>
      <c r="BM169" s="606"/>
      <c r="BN169" s="606"/>
      <c r="BO169" s="606"/>
      <c r="BP169" s="606"/>
      <c r="BQ169" s="606"/>
      <c r="BR169" s="607"/>
      <c r="BS169" s="620">
        <f>CI169/BC169</f>
        <v>0</v>
      </c>
      <c r="BT169" s="621"/>
      <c r="BU169" s="621"/>
      <c r="BV169" s="621"/>
      <c r="BW169" s="621"/>
      <c r="BX169" s="621"/>
      <c r="BY169" s="621"/>
      <c r="BZ169" s="621"/>
      <c r="CA169" s="621"/>
      <c r="CB169" s="621"/>
      <c r="CC169" s="621"/>
      <c r="CD169" s="621"/>
      <c r="CE169" s="621"/>
      <c r="CF169" s="621"/>
      <c r="CG169" s="621"/>
      <c r="CH169" s="622"/>
      <c r="CI169" s="620"/>
      <c r="CJ169" s="621"/>
      <c r="CK169" s="621"/>
      <c r="CL169" s="621"/>
      <c r="CM169" s="621"/>
      <c r="CN169" s="621"/>
      <c r="CO169" s="621"/>
      <c r="CP169" s="621"/>
      <c r="CQ169" s="621"/>
      <c r="CR169" s="621"/>
      <c r="CS169" s="621"/>
      <c r="CT169" s="621"/>
      <c r="CU169" s="621"/>
      <c r="CV169" s="621"/>
      <c r="CW169" s="621"/>
      <c r="CX169" s="621"/>
      <c r="CY169" s="621"/>
      <c r="CZ169" s="622"/>
    </row>
    <row r="170" spans="1:104" s="214" customFormat="1" ht="15" hidden="1" customHeight="1" x14ac:dyDescent="0.25">
      <c r="A170" s="627" t="s">
        <v>262</v>
      </c>
      <c r="B170" s="628"/>
      <c r="C170" s="628"/>
      <c r="D170" s="628"/>
      <c r="E170" s="628"/>
      <c r="F170" s="628"/>
      <c r="G170" s="628"/>
      <c r="H170" s="628"/>
      <c r="I170" s="628"/>
      <c r="J170" s="628"/>
      <c r="K170" s="628"/>
      <c r="L170" s="628"/>
      <c r="M170" s="628"/>
      <c r="N170" s="628"/>
      <c r="O170" s="628"/>
      <c r="P170" s="628"/>
      <c r="Q170" s="628"/>
      <c r="R170" s="628"/>
      <c r="S170" s="628"/>
      <c r="T170" s="628"/>
      <c r="U170" s="628"/>
      <c r="V170" s="628"/>
      <c r="W170" s="628"/>
      <c r="X170" s="628"/>
      <c r="Y170" s="628"/>
      <c r="Z170" s="628"/>
      <c r="AA170" s="628"/>
      <c r="AB170" s="628"/>
      <c r="AC170" s="628"/>
      <c r="AD170" s="628"/>
      <c r="AE170" s="628"/>
      <c r="AF170" s="628"/>
      <c r="AG170" s="628"/>
      <c r="AH170" s="628"/>
      <c r="AI170" s="628"/>
      <c r="AJ170" s="628"/>
      <c r="AK170" s="628"/>
      <c r="AL170" s="628"/>
      <c r="AM170" s="628"/>
      <c r="AN170" s="628"/>
      <c r="AO170" s="628"/>
      <c r="AP170" s="628"/>
      <c r="AQ170" s="628"/>
      <c r="AR170" s="628"/>
      <c r="AS170" s="628"/>
      <c r="AT170" s="628"/>
      <c r="AU170" s="628"/>
      <c r="AV170" s="628"/>
      <c r="AW170" s="628"/>
      <c r="AX170" s="628"/>
      <c r="AY170" s="628"/>
      <c r="AZ170" s="628"/>
      <c r="BA170" s="628"/>
      <c r="BB170" s="629"/>
      <c r="BC170" s="552" t="s">
        <v>4</v>
      </c>
      <c r="BD170" s="552"/>
      <c r="BE170" s="552"/>
      <c r="BF170" s="552"/>
      <c r="BG170" s="552"/>
      <c r="BH170" s="552"/>
      <c r="BI170" s="552"/>
      <c r="BJ170" s="552"/>
      <c r="BK170" s="552"/>
      <c r="BL170" s="552"/>
      <c r="BM170" s="552"/>
      <c r="BN170" s="552"/>
      <c r="BO170" s="552"/>
      <c r="BP170" s="552"/>
      <c r="BQ170" s="552"/>
      <c r="BR170" s="552"/>
      <c r="BS170" s="552" t="s">
        <v>4</v>
      </c>
      <c r="BT170" s="552"/>
      <c r="BU170" s="552"/>
      <c r="BV170" s="552"/>
      <c r="BW170" s="552"/>
      <c r="BX170" s="552"/>
      <c r="BY170" s="552"/>
      <c r="BZ170" s="552"/>
      <c r="CA170" s="552"/>
      <c r="CB170" s="552"/>
      <c r="CC170" s="552"/>
      <c r="CD170" s="552"/>
      <c r="CE170" s="552"/>
      <c r="CF170" s="552"/>
      <c r="CG170" s="552"/>
      <c r="CH170" s="552"/>
      <c r="CI170" s="608">
        <f>CI169</f>
        <v>0</v>
      </c>
      <c r="CJ170" s="609"/>
      <c r="CK170" s="609"/>
      <c r="CL170" s="609"/>
      <c r="CM170" s="609"/>
      <c r="CN170" s="609"/>
      <c r="CO170" s="609"/>
      <c r="CP170" s="609"/>
      <c r="CQ170" s="609"/>
      <c r="CR170" s="609"/>
      <c r="CS170" s="609"/>
      <c r="CT170" s="609"/>
      <c r="CU170" s="609"/>
      <c r="CV170" s="609"/>
      <c r="CW170" s="609"/>
      <c r="CX170" s="609"/>
      <c r="CY170" s="609"/>
      <c r="CZ170" s="610"/>
    </row>
    <row r="171" spans="1:104" s="214" customFormat="1" ht="15" hidden="1" customHeight="1" x14ac:dyDescent="0.25">
      <c r="A171" s="611" t="s">
        <v>241</v>
      </c>
      <c r="B171" s="612"/>
      <c r="C171" s="612"/>
      <c r="D171" s="612"/>
      <c r="E171" s="612"/>
      <c r="F171" s="612"/>
      <c r="G171" s="612"/>
      <c r="H171" s="612"/>
      <c r="I171" s="612"/>
      <c r="J171" s="612"/>
      <c r="K171" s="612"/>
      <c r="L171" s="612"/>
      <c r="M171" s="612"/>
      <c r="N171" s="612"/>
      <c r="O171" s="612"/>
      <c r="P171" s="612"/>
      <c r="Q171" s="612"/>
      <c r="R171" s="612"/>
      <c r="S171" s="612"/>
      <c r="T171" s="612"/>
      <c r="U171" s="612"/>
      <c r="V171" s="612"/>
      <c r="W171" s="612"/>
      <c r="X171" s="612"/>
      <c r="Y171" s="612"/>
      <c r="Z171" s="612"/>
      <c r="AA171" s="612"/>
      <c r="AB171" s="612"/>
      <c r="AC171" s="612"/>
      <c r="AD171" s="612"/>
      <c r="AE171" s="612"/>
      <c r="AF171" s="612"/>
      <c r="AG171" s="612"/>
      <c r="AH171" s="612"/>
      <c r="AI171" s="612"/>
      <c r="AJ171" s="612"/>
      <c r="AK171" s="612"/>
      <c r="AL171" s="612"/>
      <c r="AM171" s="612"/>
      <c r="AN171" s="612"/>
      <c r="AO171" s="612"/>
      <c r="AP171" s="612"/>
      <c r="AQ171" s="612"/>
      <c r="AR171" s="612"/>
      <c r="AS171" s="612"/>
      <c r="AT171" s="612"/>
      <c r="AU171" s="612"/>
      <c r="AV171" s="612"/>
      <c r="AW171" s="612"/>
      <c r="AX171" s="612"/>
      <c r="AY171" s="612"/>
      <c r="AZ171" s="612"/>
      <c r="BA171" s="612"/>
      <c r="BB171" s="612"/>
      <c r="BC171" s="612"/>
      <c r="BD171" s="612"/>
      <c r="BE171" s="612"/>
      <c r="BF171" s="612"/>
      <c r="BG171" s="612"/>
      <c r="BH171" s="612"/>
      <c r="BI171" s="612"/>
      <c r="BJ171" s="612"/>
      <c r="BK171" s="612"/>
      <c r="BL171" s="612"/>
      <c r="BM171" s="612"/>
      <c r="BN171" s="612"/>
      <c r="BO171" s="612"/>
      <c r="BP171" s="612"/>
      <c r="BQ171" s="612"/>
      <c r="BR171" s="612"/>
      <c r="BS171" s="612"/>
      <c r="BT171" s="612"/>
      <c r="BU171" s="612"/>
      <c r="BV171" s="612"/>
      <c r="BW171" s="612"/>
      <c r="BX171" s="612"/>
      <c r="BY171" s="612"/>
      <c r="BZ171" s="612"/>
      <c r="CA171" s="612"/>
      <c r="CB171" s="612"/>
      <c r="CC171" s="612"/>
      <c r="CD171" s="612"/>
      <c r="CE171" s="612"/>
      <c r="CF171" s="612"/>
      <c r="CG171" s="612"/>
      <c r="CH171" s="612"/>
      <c r="CI171" s="612"/>
      <c r="CJ171" s="612"/>
      <c r="CK171" s="612"/>
      <c r="CL171" s="612"/>
      <c r="CM171" s="612"/>
      <c r="CN171" s="612"/>
      <c r="CO171" s="612"/>
      <c r="CP171" s="612"/>
      <c r="CQ171" s="612"/>
      <c r="CR171" s="612"/>
      <c r="CS171" s="612"/>
      <c r="CT171" s="612"/>
      <c r="CU171" s="612"/>
      <c r="CV171" s="612"/>
      <c r="CW171" s="612"/>
      <c r="CX171" s="612"/>
      <c r="CY171" s="612"/>
      <c r="CZ171" s="612"/>
    </row>
    <row r="172" spans="1:104" s="214" customFormat="1" ht="15" hidden="1" customHeight="1" x14ac:dyDescent="0.25">
      <c r="A172" s="614"/>
      <c r="B172" s="615"/>
      <c r="C172" s="615"/>
      <c r="D172" s="615"/>
      <c r="E172" s="615"/>
      <c r="F172" s="615"/>
      <c r="G172" s="616"/>
      <c r="H172" s="617"/>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18"/>
      <c r="AL172" s="618"/>
      <c r="AM172" s="618"/>
      <c r="AN172" s="618"/>
      <c r="AO172" s="618"/>
      <c r="AP172" s="618"/>
      <c r="AQ172" s="618"/>
      <c r="AR172" s="618"/>
      <c r="AS172" s="618"/>
      <c r="AT172" s="618"/>
      <c r="AU172" s="618"/>
      <c r="AV172" s="618"/>
      <c r="AW172" s="618"/>
      <c r="AX172" s="618"/>
      <c r="AY172" s="618"/>
      <c r="AZ172" s="618"/>
      <c r="BA172" s="618"/>
      <c r="BB172" s="619"/>
      <c r="BC172" s="605"/>
      <c r="BD172" s="606"/>
      <c r="BE172" s="606"/>
      <c r="BF172" s="606"/>
      <c r="BG172" s="606"/>
      <c r="BH172" s="606"/>
      <c r="BI172" s="606"/>
      <c r="BJ172" s="606"/>
      <c r="BK172" s="606"/>
      <c r="BL172" s="606"/>
      <c r="BM172" s="606"/>
      <c r="BN172" s="606"/>
      <c r="BO172" s="606"/>
      <c r="BP172" s="606"/>
      <c r="BQ172" s="606"/>
      <c r="BR172" s="607"/>
      <c r="BS172" s="605"/>
      <c r="BT172" s="606"/>
      <c r="BU172" s="606"/>
      <c r="BV172" s="606"/>
      <c r="BW172" s="606"/>
      <c r="BX172" s="606"/>
      <c r="BY172" s="606"/>
      <c r="BZ172" s="606"/>
      <c r="CA172" s="606"/>
      <c r="CB172" s="606"/>
      <c r="CC172" s="606"/>
      <c r="CD172" s="606"/>
      <c r="CE172" s="606"/>
      <c r="CF172" s="606"/>
      <c r="CG172" s="606"/>
      <c r="CH172" s="607"/>
      <c r="CI172" s="605"/>
      <c r="CJ172" s="606"/>
      <c r="CK172" s="606"/>
      <c r="CL172" s="606"/>
      <c r="CM172" s="606"/>
      <c r="CN172" s="606"/>
      <c r="CO172" s="606"/>
      <c r="CP172" s="606"/>
      <c r="CQ172" s="606"/>
      <c r="CR172" s="606"/>
      <c r="CS172" s="606"/>
      <c r="CT172" s="606"/>
      <c r="CU172" s="606"/>
      <c r="CV172" s="606"/>
      <c r="CW172" s="606"/>
      <c r="CX172" s="606"/>
      <c r="CY172" s="606"/>
      <c r="CZ172" s="607"/>
    </row>
    <row r="173" spans="1:104" s="214" customFormat="1" ht="15" hidden="1" customHeight="1" x14ac:dyDescent="0.25">
      <c r="A173" s="630" t="s">
        <v>262</v>
      </c>
      <c r="B173" s="631"/>
      <c r="C173" s="631"/>
      <c r="D173" s="631"/>
      <c r="E173" s="631"/>
      <c r="F173" s="631"/>
      <c r="G173" s="631"/>
      <c r="H173" s="631"/>
      <c r="I173" s="631"/>
      <c r="J173" s="631"/>
      <c r="K173" s="631"/>
      <c r="L173" s="631"/>
      <c r="M173" s="631"/>
      <c r="N173" s="631"/>
      <c r="O173" s="631"/>
      <c r="P173" s="631"/>
      <c r="Q173" s="631"/>
      <c r="R173" s="631"/>
      <c r="S173" s="631"/>
      <c r="T173" s="631"/>
      <c r="U173" s="631"/>
      <c r="V173" s="631"/>
      <c r="W173" s="631"/>
      <c r="X173" s="631"/>
      <c r="Y173" s="631"/>
      <c r="Z173" s="631"/>
      <c r="AA173" s="631"/>
      <c r="AB173" s="631"/>
      <c r="AC173" s="631"/>
      <c r="AD173" s="631"/>
      <c r="AE173" s="631"/>
      <c r="AF173" s="631"/>
      <c r="AG173" s="631"/>
      <c r="AH173" s="631"/>
      <c r="AI173" s="631"/>
      <c r="AJ173" s="631"/>
      <c r="AK173" s="631"/>
      <c r="AL173" s="631"/>
      <c r="AM173" s="631"/>
      <c r="AN173" s="631"/>
      <c r="AO173" s="631"/>
      <c r="AP173" s="631"/>
      <c r="AQ173" s="631"/>
      <c r="AR173" s="631"/>
      <c r="AS173" s="631"/>
      <c r="AT173" s="631"/>
      <c r="AU173" s="631"/>
      <c r="AV173" s="631"/>
      <c r="AW173" s="631"/>
      <c r="AX173" s="631"/>
      <c r="AY173" s="631"/>
      <c r="AZ173" s="631"/>
      <c r="BA173" s="631"/>
      <c r="BB173" s="632"/>
      <c r="BC173" s="552" t="s">
        <v>4</v>
      </c>
      <c r="BD173" s="552"/>
      <c r="BE173" s="552"/>
      <c r="BF173" s="552"/>
      <c r="BG173" s="552"/>
      <c r="BH173" s="552"/>
      <c r="BI173" s="552"/>
      <c r="BJ173" s="552"/>
      <c r="BK173" s="552"/>
      <c r="BL173" s="552"/>
      <c r="BM173" s="552"/>
      <c r="BN173" s="552"/>
      <c r="BO173" s="552"/>
      <c r="BP173" s="552"/>
      <c r="BQ173" s="552"/>
      <c r="BR173" s="552"/>
      <c r="BS173" s="552" t="s">
        <v>4</v>
      </c>
      <c r="BT173" s="552"/>
      <c r="BU173" s="552"/>
      <c r="BV173" s="552"/>
      <c r="BW173" s="552"/>
      <c r="BX173" s="552"/>
      <c r="BY173" s="552"/>
      <c r="BZ173" s="552"/>
      <c r="CA173" s="552"/>
      <c r="CB173" s="552"/>
      <c r="CC173" s="552"/>
      <c r="CD173" s="552"/>
      <c r="CE173" s="552"/>
      <c r="CF173" s="552"/>
      <c r="CG173" s="552"/>
      <c r="CH173" s="552"/>
      <c r="CI173" s="605"/>
      <c r="CJ173" s="606"/>
      <c r="CK173" s="606"/>
      <c r="CL173" s="606"/>
      <c r="CM173" s="606"/>
      <c r="CN173" s="606"/>
      <c r="CO173" s="606"/>
      <c r="CP173" s="606"/>
      <c r="CQ173" s="606"/>
      <c r="CR173" s="606"/>
      <c r="CS173" s="606"/>
      <c r="CT173" s="606"/>
      <c r="CU173" s="606"/>
      <c r="CV173" s="606"/>
      <c r="CW173" s="606"/>
      <c r="CX173" s="606"/>
      <c r="CY173" s="606"/>
      <c r="CZ173" s="607"/>
    </row>
    <row r="174" spans="1:104" s="214" customFormat="1" ht="15" hidden="1" customHeight="1" x14ac:dyDescent="0.25">
      <c r="A174" s="668" t="s">
        <v>55</v>
      </c>
      <c r="B174" s="669"/>
      <c r="C174" s="669"/>
      <c r="D174" s="669"/>
      <c r="E174" s="669"/>
      <c r="F174" s="669"/>
      <c r="G174" s="669"/>
      <c r="H174" s="669"/>
      <c r="I174" s="669"/>
      <c r="J174" s="669"/>
      <c r="K174" s="669"/>
      <c r="L174" s="669"/>
      <c r="M174" s="669"/>
      <c r="N174" s="669"/>
      <c r="O174" s="669"/>
      <c r="P174" s="669"/>
      <c r="Q174" s="669"/>
      <c r="R174" s="669"/>
      <c r="S174" s="669"/>
      <c r="T174" s="669"/>
      <c r="U174" s="669"/>
      <c r="V174" s="669"/>
      <c r="W174" s="669"/>
      <c r="X174" s="669"/>
      <c r="Y174" s="669"/>
      <c r="Z174" s="669"/>
      <c r="AA174" s="669"/>
      <c r="AB174" s="669"/>
      <c r="AC174" s="669"/>
      <c r="AD174" s="669"/>
      <c r="AE174" s="669"/>
      <c r="AF174" s="669"/>
      <c r="AG174" s="669"/>
      <c r="AH174" s="669"/>
      <c r="AI174" s="669"/>
      <c r="AJ174" s="669"/>
      <c r="AK174" s="669"/>
      <c r="AL174" s="669"/>
      <c r="AM174" s="669"/>
      <c r="AN174" s="669"/>
      <c r="AO174" s="669"/>
      <c r="AP174" s="669"/>
      <c r="AQ174" s="669"/>
      <c r="AR174" s="669"/>
      <c r="AS174" s="669"/>
      <c r="AT174" s="669"/>
      <c r="AU174" s="669"/>
      <c r="AV174" s="669"/>
      <c r="AW174" s="669"/>
      <c r="AX174" s="669"/>
      <c r="AY174" s="669"/>
      <c r="AZ174" s="669"/>
      <c r="BA174" s="669"/>
      <c r="BB174" s="670"/>
      <c r="BC174" s="552" t="s">
        <v>4</v>
      </c>
      <c r="BD174" s="552"/>
      <c r="BE174" s="552"/>
      <c r="BF174" s="552"/>
      <c r="BG174" s="552"/>
      <c r="BH174" s="552"/>
      <c r="BI174" s="552"/>
      <c r="BJ174" s="552"/>
      <c r="BK174" s="552"/>
      <c r="BL174" s="552"/>
      <c r="BM174" s="552"/>
      <c r="BN174" s="552"/>
      <c r="BO174" s="552"/>
      <c r="BP174" s="552"/>
      <c r="BQ174" s="552"/>
      <c r="BR174" s="552"/>
      <c r="BS174" s="552" t="s">
        <v>4</v>
      </c>
      <c r="BT174" s="552"/>
      <c r="BU174" s="552"/>
      <c r="BV174" s="552"/>
      <c r="BW174" s="552"/>
      <c r="BX174" s="552"/>
      <c r="BY174" s="552"/>
      <c r="BZ174" s="552"/>
      <c r="CA174" s="552"/>
      <c r="CB174" s="552"/>
      <c r="CC174" s="552"/>
      <c r="CD174" s="552"/>
      <c r="CE174" s="552"/>
      <c r="CF174" s="552"/>
      <c r="CG174" s="552"/>
      <c r="CH174" s="552"/>
      <c r="CI174" s="552"/>
      <c r="CJ174" s="552"/>
      <c r="CK174" s="552"/>
      <c r="CL174" s="552"/>
      <c r="CM174" s="552"/>
      <c r="CN174" s="552"/>
      <c r="CO174" s="552"/>
      <c r="CP174" s="552"/>
      <c r="CQ174" s="552"/>
      <c r="CR174" s="552"/>
      <c r="CS174" s="552"/>
      <c r="CT174" s="552"/>
      <c r="CU174" s="552"/>
      <c r="CV174" s="552"/>
      <c r="CW174" s="552"/>
      <c r="CX174" s="552"/>
      <c r="CY174" s="552"/>
      <c r="CZ174" s="552"/>
    </row>
    <row r="175" spans="1:104" s="214" customFormat="1" ht="15" customHeight="1" x14ac:dyDescent="0.2">
      <c r="A175" s="339" t="s">
        <v>46</v>
      </c>
      <c r="B175" s="339"/>
      <c r="C175" s="339"/>
      <c r="D175" s="339"/>
      <c r="E175" s="339"/>
      <c r="F175" s="339"/>
      <c r="G175" s="339"/>
      <c r="H175" s="339"/>
      <c r="I175" s="339"/>
      <c r="J175" s="339"/>
      <c r="K175" s="339"/>
      <c r="L175" s="339"/>
      <c r="M175" s="339"/>
      <c r="N175" s="339"/>
      <c r="O175" s="339"/>
      <c r="P175" s="339"/>
      <c r="Q175" s="339"/>
      <c r="R175" s="339"/>
      <c r="S175" s="339"/>
      <c r="T175" s="339"/>
      <c r="U175" s="339"/>
      <c r="V175" s="339"/>
      <c r="W175" s="604" t="s">
        <v>449</v>
      </c>
      <c r="X175" s="604"/>
      <c r="Y175" s="604"/>
      <c r="Z175" s="604"/>
      <c r="AA175" s="604"/>
      <c r="AB175" s="604"/>
      <c r="AC175" s="604"/>
      <c r="AD175" s="604"/>
      <c r="AE175" s="604"/>
      <c r="AF175" s="604"/>
      <c r="AG175" s="604"/>
      <c r="AH175" s="604"/>
      <c r="AI175" s="604"/>
      <c r="AJ175" s="604"/>
      <c r="AK175" s="604"/>
      <c r="AL175" s="604"/>
      <c r="AM175" s="604"/>
      <c r="AN175" s="604"/>
      <c r="AO175" s="604"/>
      <c r="AP175" s="604"/>
      <c r="AQ175" s="604"/>
      <c r="AR175" s="604"/>
      <c r="AS175" s="604"/>
      <c r="AT175" s="604"/>
      <c r="AU175" s="604"/>
      <c r="AV175" s="604"/>
      <c r="AW175" s="604"/>
      <c r="AX175" s="604"/>
      <c r="AY175" s="604"/>
      <c r="AZ175" s="604"/>
      <c r="BA175" s="604"/>
      <c r="BB175" s="604"/>
      <c r="BC175" s="604"/>
      <c r="BD175" s="604"/>
      <c r="BE175" s="604"/>
      <c r="BF175" s="604"/>
      <c r="BG175" s="604"/>
      <c r="BH175" s="604"/>
      <c r="BI175" s="604"/>
      <c r="BJ175" s="604"/>
      <c r="BK175" s="604"/>
      <c r="BL175" s="604"/>
      <c r="BM175" s="604"/>
      <c r="BN175" s="604"/>
      <c r="BO175" s="604"/>
      <c r="BP175" s="604"/>
      <c r="BQ175" s="604"/>
      <c r="BR175" s="604"/>
      <c r="BS175" s="604"/>
      <c r="BT175" s="604"/>
      <c r="BU175" s="604"/>
      <c r="BV175" s="604"/>
      <c r="BW175" s="604"/>
      <c r="BX175" s="604"/>
      <c r="BY175" s="604"/>
      <c r="BZ175" s="604"/>
      <c r="CA175" s="604"/>
      <c r="CB175" s="604"/>
      <c r="CC175" s="604"/>
      <c r="CD175" s="604"/>
      <c r="CE175" s="604"/>
      <c r="CF175" s="604"/>
      <c r="CG175" s="604"/>
      <c r="CH175" s="604"/>
      <c r="CI175" s="604"/>
      <c r="CJ175" s="604"/>
      <c r="CK175" s="604"/>
      <c r="CL175" s="604"/>
      <c r="CM175" s="604"/>
      <c r="CN175" s="604"/>
      <c r="CO175" s="604"/>
      <c r="CP175" s="604"/>
      <c r="CQ175" s="604"/>
      <c r="CR175" s="604"/>
      <c r="CS175" s="604"/>
      <c r="CT175" s="604"/>
      <c r="CU175" s="604"/>
      <c r="CV175" s="604"/>
      <c r="CW175" s="604"/>
      <c r="CX175" s="604"/>
      <c r="CY175" s="604"/>
      <c r="CZ175" s="604"/>
    </row>
    <row r="176" spans="1:104" s="214" customFormat="1" ht="42.75" customHeight="1" x14ac:dyDescent="0.25">
      <c r="A176" s="565" t="s">
        <v>48</v>
      </c>
      <c r="B176" s="566"/>
      <c r="C176" s="566"/>
      <c r="D176" s="566"/>
      <c r="E176" s="566"/>
      <c r="F176" s="566"/>
      <c r="G176" s="567"/>
      <c r="H176" s="565" t="s">
        <v>75</v>
      </c>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66"/>
      <c r="AE176" s="566"/>
      <c r="AF176" s="566"/>
      <c r="AG176" s="566"/>
      <c r="AH176" s="566"/>
      <c r="AI176" s="566"/>
      <c r="AJ176" s="566"/>
      <c r="AK176" s="566"/>
      <c r="AL176" s="566"/>
      <c r="AM176" s="566"/>
      <c r="AN176" s="567"/>
      <c r="AO176" s="565" t="s">
        <v>79</v>
      </c>
      <c r="AP176" s="566"/>
      <c r="AQ176" s="566"/>
      <c r="AR176" s="566"/>
      <c r="AS176" s="566"/>
      <c r="AT176" s="566"/>
      <c r="AU176" s="566"/>
      <c r="AV176" s="566"/>
      <c r="AW176" s="566"/>
      <c r="AX176" s="566"/>
      <c r="AY176" s="566"/>
      <c r="AZ176" s="566"/>
      <c r="BA176" s="566"/>
      <c r="BB176" s="566"/>
      <c r="BC176" s="566"/>
      <c r="BD176" s="567"/>
      <c r="BE176" s="565" t="s">
        <v>80</v>
      </c>
      <c r="BF176" s="566"/>
      <c r="BG176" s="566"/>
      <c r="BH176" s="566"/>
      <c r="BI176" s="566"/>
      <c r="BJ176" s="566"/>
      <c r="BK176" s="566"/>
      <c r="BL176" s="566"/>
      <c r="BM176" s="566"/>
      <c r="BN176" s="566"/>
      <c r="BO176" s="566"/>
      <c r="BP176" s="566"/>
      <c r="BQ176" s="566"/>
      <c r="BR176" s="566"/>
      <c r="BS176" s="566"/>
      <c r="BT176" s="567"/>
      <c r="BU176" s="565" t="s">
        <v>81</v>
      </c>
      <c r="BV176" s="566"/>
      <c r="BW176" s="566"/>
      <c r="BX176" s="566"/>
      <c r="BY176" s="566"/>
      <c r="BZ176" s="566"/>
      <c r="CA176" s="566"/>
      <c r="CB176" s="566"/>
      <c r="CC176" s="566"/>
      <c r="CD176" s="566"/>
      <c r="CE176" s="566"/>
      <c r="CF176" s="566"/>
      <c r="CG176" s="566"/>
      <c r="CH176" s="566"/>
      <c r="CI176" s="566"/>
      <c r="CJ176" s="567"/>
      <c r="CK176" s="565" t="s">
        <v>60</v>
      </c>
      <c r="CL176" s="566"/>
      <c r="CM176" s="566"/>
      <c r="CN176" s="566"/>
      <c r="CO176" s="566"/>
      <c r="CP176" s="566"/>
      <c r="CQ176" s="566"/>
      <c r="CR176" s="566"/>
      <c r="CS176" s="566"/>
      <c r="CT176" s="566"/>
      <c r="CU176" s="566"/>
      <c r="CV176" s="566"/>
      <c r="CW176" s="566"/>
      <c r="CX176" s="566"/>
      <c r="CY176" s="566"/>
      <c r="CZ176" s="567"/>
    </row>
    <row r="177" spans="1:104" s="214" customFormat="1" ht="15" customHeight="1" x14ac:dyDescent="0.25">
      <c r="A177" s="582">
        <v>1</v>
      </c>
      <c r="B177" s="582"/>
      <c r="C177" s="582"/>
      <c r="D177" s="582"/>
      <c r="E177" s="582"/>
      <c r="F177" s="582"/>
      <c r="G177" s="582"/>
      <c r="H177" s="582">
        <v>2</v>
      </c>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2"/>
      <c r="AL177" s="582"/>
      <c r="AM177" s="582"/>
      <c r="AN177" s="582"/>
      <c r="AO177" s="582">
        <v>3</v>
      </c>
      <c r="AP177" s="582"/>
      <c r="AQ177" s="582"/>
      <c r="AR177" s="582"/>
      <c r="AS177" s="582"/>
      <c r="AT177" s="582"/>
      <c r="AU177" s="582"/>
      <c r="AV177" s="582"/>
      <c r="AW177" s="582"/>
      <c r="AX177" s="582"/>
      <c r="AY177" s="582"/>
      <c r="AZ177" s="582"/>
      <c r="BA177" s="582"/>
      <c r="BB177" s="582"/>
      <c r="BC177" s="582"/>
      <c r="BD177" s="582"/>
      <c r="BE177" s="582">
        <v>4</v>
      </c>
      <c r="BF177" s="582"/>
      <c r="BG177" s="582"/>
      <c r="BH177" s="582"/>
      <c r="BI177" s="582"/>
      <c r="BJ177" s="582"/>
      <c r="BK177" s="582"/>
      <c r="BL177" s="582"/>
      <c r="BM177" s="582"/>
      <c r="BN177" s="582"/>
      <c r="BO177" s="582"/>
      <c r="BP177" s="582"/>
      <c r="BQ177" s="582"/>
      <c r="BR177" s="582"/>
      <c r="BS177" s="582"/>
      <c r="BT177" s="582"/>
      <c r="BU177" s="582">
        <v>5</v>
      </c>
      <c r="BV177" s="582"/>
      <c r="BW177" s="582"/>
      <c r="BX177" s="582"/>
      <c r="BY177" s="582"/>
      <c r="BZ177" s="582"/>
      <c r="CA177" s="582"/>
      <c r="CB177" s="582"/>
      <c r="CC177" s="582"/>
      <c r="CD177" s="582"/>
      <c r="CE177" s="582"/>
      <c r="CF177" s="582"/>
      <c r="CG177" s="582"/>
      <c r="CH177" s="582"/>
      <c r="CI177" s="582"/>
      <c r="CJ177" s="582"/>
      <c r="CK177" s="582">
        <v>6</v>
      </c>
      <c r="CL177" s="582"/>
      <c r="CM177" s="582"/>
      <c r="CN177" s="582"/>
      <c r="CO177" s="582"/>
      <c r="CP177" s="582"/>
      <c r="CQ177" s="582"/>
      <c r="CR177" s="582"/>
      <c r="CS177" s="582"/>
      <c r="CT177" s="582"/>
      <c r="CU177" s="582"/>
      <c r="CV177" s="582"/>
      <c r="CW177" s="582"/>
      <c r="CX177" s="582"/>
      <c r="CY177" s="582"/>
      <c r="CZ177" s="582"/>
    </row>
    <row r="178" spans="1:104" s="214" customFormat="1" ht="15" customHeight="1" x14ac:dyDescent="0.25">
      <c r="A178" s="611" t="s">
        <v>807</v>
      </c>
      <c r="B178" s="612"/>
      <c r="C178" s="612"/>
      <c r="D178" s="612"/>
      <c r="E178" s="612"/>
      <c r="F178" s="612"/>
      <c r="G178" s="612"/>
      <c r="H178" s="612"/>
      <c r="I178" s="612"/>
      <c r="J178" s="612"/>
      <c r="K178" s="612"/>
      <c r="L178" s="612"/>
      <c r="M178" s="612"/>
      <c r="N178" s="612"/>
      <c r="O178" s="612"/>
      <c r="P178" s="612"/>
      <c r="Q178" s="612"/>
      <c r="R178" s="612"/>
      <c r="S178" s="612"/>
      <c r="T178" s="612"/>
      <c r="U178" s="612"/>
      <c r="V178" s="612"/>
      <c r="W178" s="612"/>
      <c r="X178" s="612"/>
      <c r="Y178" s="612"/>
      <c r="Z178" s="612"/>
      <c r="AA178" s="612"/>
      <c r="AB178" s="612"/>
      <c r="AC178" s="612"/>
      <c r="AD178" s="612"/>
      <c r="AE178" s="612"/>
      <c r="AF178" s="612"/>
      <c r="AG178" s="612"/>
      <c r="AH178" s="612"/>
      <c r="AI178" s="612"/>
      <c r="AJ178" s="612"/>
      <c r="AK178" s="612"/>
      <c r="AL178" s="612"/>
      <c r="AM178" s="612"/>
      <c r="AN178" s="612"/>
      <c r="AO178" s="612"/>
      <c r="AP178" s="612"/>
      <c r="AQ178" s="612"/>
      <c r="AR178" s="612"/>
      <c r="AS178" s="612"/>
      <c r="AT178" s="612"/>
      <c r="AU178" s="612"/>
      <c r="AV178" s="612"/>
      <c r="AW178" s="612"/>
      <c r="AX178" s="612"/>
      <c r="AY178" s="612"/>
      <c r="AZ178" s="612"/>
      <c r="BA178" s="612"/>
      <c r="BB178" s="612"/>
      <c r="BC178" s="612"/>
      <c r="BD178" s="612"/>
      <c r="BE178" s="612"/>
      <c r="BF178" s="612"/>
      <c r="BG178" s="612"/>
      <c r="BH178" s="612"/>
      <c r="BI178" s="612"/>
      <c r="BJ178" s="612"/>
      <c r="BK178" s="612"/>
      <c r="BL178" s="612"/>
      <c r="BM178" s="612"/>
      <c r="BN178" s="612"/>
      <c r="BO178" s="612"/>
      <c r="BP178" s="612"/>
      <c r="BQ178" s="612"/>
      <c r="BR178" s="612"/>
      <c r="BS178" s="612"/>
      <c r="BT178" s="612"/>
      <c r="BU178" s="612"/>
      <c r="BV178" s="612"/>
      <c r="BW178" s="612"/>
      <c r="BX178" s="612"/>
      <c r="BY178" s="612"/>
      <c r="BZ178" s="612"/>
      <c r="CA178" s="612"/>
      <c r="CB178" s="612"/>
      <c r="CC178" s="612"/>
      <c r="CD178" s="612"/>
      <c r="CE178" s="612"/>
      <c r="CF178" s="612"/>
      <c r="CG178" s="612"/>
      <c r="CH178" s="612"/>
      <c r="CI178" s="612"/>
      <c r="CJ178" s="612"/>
      <c r="CK178" s="612"/>
      <c r="CL178" s="612"/>
      <c r="CM178" s="612"/>
      <c r="CN178" s="612"/>
      <c r="CO178" s="612"/>
      <c r="CP178" s="612"/>
      <c r="CQ178" s="612"/>
      <c r="CR178" s="612"/>
      <c r="CS178" s="612"/>
      <c r="CT178" s="612"/>
      <c r="CU178" s="612"/>
      <c r="CV178" s="612"/>
      <c r="CW178" s="612"/>
      <c r="CX178" s="612"/>
      <c r="CY178" s="612"/>
      <c r="CZ178" s="613"/>
    </row>
    <row r="179" spans="1:104" s="214" customFormat="1" ht="15" customHeight="1" x14ac:dyDescent="0.25">
      <c r="A179" s="614" t="s">
        <v>66</v>
      </c>
      <c r="B179" s="615"/>
      <c r="C179" s="615"/>
      <c r="D179" s="615"/>
      <c r="E179" s="615"/>
      <c r="F179" s="615"/>
      <c r="G179" s="616"/>
      <c r="H179" s="617" t="s">
        <v>465</v>
      </c>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18"/>
      <c r="AL179" s="618"/>
      <c r="AM179" s="618"/>
      <c r="AN179" s="619"/>
      <c r="AO179" s="605">
        <v>1</v>
      </c>
      <c r="AP179" s="606"/>
      <c r="AQ179" s="606"/>
      <c r="AR179" s="606"/>
      <c r="AS179" s="606"/>
      <c r="AT179" s="606"/>
      <c r="AU179" s="606"/>
      <c r="AV179" s="606"/>
      <c r="AW179" s="606"/>
      <c r="AX179" s="606"/>
      <c r="AY179" s="606"/>
      <c r="AZ179" s="606"/>
      <c r="BA179" s="606"/>
      <c r="BB179" s="606"/>
      <c r="BC179" s="606"/>
      <c r="BD179" s="607"/>
      <c r="BE179" s="605">
        <v>12</v>
      </c>
      <c r="BF179" s="606"/>
      <c r="BG179" s="606"/>
      <c r="BH179" s="606"/>
      <c r="BI179" s="606"/>
      <c r="BJ179" s="606"/>
      <c r="BK179" s="606"/>
      <c r="BL179" s="606"/>
      <c r="BM179" s="606"/>
      <c r="BN179" s="606"/>
      <c r="BO179" s="606"/>
      <c r="BP179" s="606"/>
      <c r="BQ179" s="606"/>
      <c r="BR179" s="606"/>
      <c r="BS179" s="606"/>
      <c r="BT179" s="607"/>
      <c r="BU179" s="620">
        <f>CK179/BE179/AO179</f>
        <v>386266.66666666669</v>
      </c>
      <c r="BV179" s="621"/>
      <c r="BW179" s="621"/>
      <c r="BX179" s="621"/>
      <c r="BY179" s="621"/>
      <c r="BZ179" s="621"/>
      <c r="CA179" s="621"/>
      <c r="CB179" s="621"/>
      <c r="CC179" s="621"/>
      <c r="CD179" s="621"/>
      <c r="CE179" s="621"/>
      <c r="CF179" s="621"/>
      <c r="CG179" s="621"/>
      <c r="CH179" s="621"/>
      <c r="CI179" s="621"/>
      <c r="CJ179" s="622"/>
      <c r="CK179" s="620">
        <v>4635200</v>
      </c>
      <c r="CL179" s="621"/>
      <c r="CM179" s="621"/>
      <c r="CN179" s="621"/>
      <c r="CO179" s="621"/>
      <c r="CP179" s="621"/>
      <c r="CQ179" s="621"/>
      <c r="CR179" s="621"/>
      <c r="CS179" s="621"/>
      <c r="CT179" s="621"/>
      <c r="CU179" s="621"/>
      <c r="CV179" s="621"/>
      <c r="CW179" s="621"/>
      <c r="CX179" s="621"/>
      <c r="CY179" s="621"/>
      <c r="CZ179" s="622"/>
    </row>
    <row r="180" spans="1:104" s="214" customFormat="1" ht="15" customHeight="1" x14ac:dyDescent="0.25">
      <c r="A180" s="549" t="s">
        <v>262</v>
      </c>
      <c r="B180" s="550"/>
      <c r="C180" s="550"/>
      <c r="D180" s="550"/>
      <c r="E180" s="550"/>
      <c r="F180" s="550"/>
      <c r="G180" s="550"/>
      <c r="H180" s="550"/>
      <c r="I180" s="550"/>
      <c r="J180" s="550"/>
      <c r="K180" s="550"/>
      <c r="L180" s="550"/>
      <c r="M180" s="550"/>
      <c r="N180" s="550"/>
      <c r="O180" s="550"/>
      <c r="P180" s="550"/>
      <c r="Q180" s="550"/>
      <c r="R180" s="550"/>
      <c r="S180" s="550"/>
      <c r="T180" s="550"/>
      <c r="U180" s="550"/>
      <c r="V180" s="550"/>
      <c r="W180" s="550"/>
      <c r="X180" s="550"/>
      <c r="Y180" s="550"/>
      <c r="Z180" s="550"/>
      <c r="AA180" s="550"/>
      <c r="AB180" s="550"/>
      <c r="AC180" s="550"/>
      <c r="AD180" s="550"/>
      <c r="AE180" s="550"/>
      <c r="AF180" s="550"/>
      <c r="AG180" s="550"/>
      <c r="AH180" s="550"/>
      <c r="AI180" s="550"/>
      <c r="AJ180" s="550"/>
      <c r="AK180" s="550"/>
      <c r="AL180" s="550"/>
      <c r="AM180" s="550"/>
      <c r="AN180" s="551"/>
      <c r="AO180" s="605" t="s">
        <v>4</v>
      </c>
      <c r="AP180" s="606"/>
      <c r="AQ180" s="606"/>
      <c r="AR180" s="606"/>
      <c r="AS180" s="606"/>
      <c r="AT180" s="606"/>
      <c r="AU180" s="606"/>
      <c r="AV180" s="606"/>
      <c r="AW180" s="606"/>
      <c r="AX180" s="606"/>
      <c r="AY180" s="606"/>
      <c r="AZ180" s="606"/>
      <c r="BA180" s="606"/>
      <c r="BB180" s="606"/>
      <c r="BC180" s="606"/>
      <c r="BD180" s="607"/>
      <c r="BE180" s="605" t="s">
        <v>4</v>
      </c>
      <c r="BF180" s="606"/>
      <c r="BG180" s="606"/>
      <c r="BH180" s="606"/>
      <c r="BI180" s="606"/>
      <c r="BJ180" s="606"/>
      <c r="BK180" s="606"/>
      <c r="BL180" s="606"/>
      <c r="BM180" s="606"/>
      <c r="BN180" s="606"/>
      <c r="BO180" s="606"/>
      <c r="BP180" s="606"/>
      <c r="BQ180" s="606"/>
      <c r="BR180" s="606"/>
      <c r="BS180" s="606"/>
      <c r="BT180" s="607"/>
      <c r="BU180" s="605" t="s">
        <v>4</v>
      </c>
      <c r="BV180" s="606"/>
      <c r="BW180" s="606"/>
      <c r="BX180" s="606"/>
      <c r="BY180" s="606"/>
      <c r="BZ180" s="606"/>
      <c r="CA180" s="606"/>
      <c r="CB180" s="606"/>
      <c r="CC180" s="606"/>
      <c r="CD180" s="606"/>
      <c r="CE180" s="606"/>
      <c r="CF180" s="606"/>
      <c r="CG180" s="606"/>
      <c r="CH180" s="606"/>
      <c r="CI180" s="606"/>
      <c r="CJ180" s="607"/>
      <c r="CK180" s="608">
        <f>SUM(CK179:CZ179)</f>
        <v>4635200</v>
      </c>
      <c r="CL180" s="609"/>
      <c r="CM180" s="609"/>
      <c r="CN180" s="609"/>
      <c r="CO180" s="609"/>
      <c r="CP180" s="609"/>
      <c r="CQ180" s="609"/>
      <c r="CR180" s="609"/>
      <c r="CS180" s="609"/>
      <c r="CT180" s="609"/>
      <c r="CU180" s="609"/>
      <c r="CV180" s="609"/>
      <c r="CW180" s="609"/>
      <c r="CX180" s="609"/>
      <c r="CY180" s="609"/>
      <c r="CZ180" s="610"/>
    </row>
    <row r="181" spans="1:104" s="357" customFormat="1" ht="15" customHeight="1" x14ac:dyDescent="0.2">
      <c r="A181" s="644" t="s">
        <v>741</v>
      </c>
      <c r="B181" s="644"/>
      <c r="C181" s="644"/>
      <c r="D181" s="644"/>
      <c r="E181" s="644"/>
      <c r="F181" s="644"/>
      <c r="G181" s="644"/>
      <c r="H181" s="644"/>
      <c r="I181" s="644"/>
      <c r="J181" s="644"/>
      <c r="K181" s="644"/>
      <c r="L181" s="644"/>
      <c r="M181" s="644"/>
      <c r="N181" s="644"/>
      <c r="O181" s="644"/>
      <c r="P181" s="644"/>
      <c r="Q181" s="644"/>
      <c r="R181" s="644"/>
      <c r="S181" s="644"/>
      <c r="T181" s="644"/>
      <c r="U181" s="644"/>
      <c r="V181" s="644"/>
      <c r="W181" s="644"/>
      <c r="X181" s="644"/>
      <c r="Y181" s="644"/>
      <c r="Z181" s="644"/>
      <c r="AA181" s="644"/>
      <c r="AB181" s="644"/>
      <c r="AC181" s="644"/>
      <c r="AD181" s="644"/>
      <c r="AE181" s="644"/>
      <c r="AF181" s="644"/>
      <c r="AG181" s="644"/>
      <c r="AH181" s="644"/>
      <c r="AI181" s="644"/>
      <c r="AJ181" s="644"/>
      <c r="AK181" s="644"/>
      <c r="AL181" s="644"/>
      <c r="AM181" s="644"/>
      <c r="AN181" s="644"/>
      <c r="AO181" s="644"/>
      <c r="AP181" s="644"/>
      <c r="AQ181" s="644"/>
      <c r="AR181" s="644"/>
      <c r="AS181" s="644"/>
      <c r="AT181" s="644"/>
      <c r="AU181" s="644"/>
      <c r="AV181" s="644"/>
      <c r="AW181" s="644"/>
      <c r="AX181" s="644"/>
      <c r="AY181" s="644"/>
      <c r="AZ181" s="644"/>
      <c r="BA181" s="644"/>
      <c r="BB181" s="644"/>
      <c r="BC181" s="644"/>
      <c r="BD181" s="644"/>
      <c r="BE181" s="644"/>
      <c r="BF181" s="644"/>
      <c r="BG181" s="644"/>
      <c r="BH181" s="644"/>
      <c r="BI181" s="644"/>
      <c r="BJ181" s="644"/>
      <c r="BK181" s="644"/>
      <c r="BL181" s="644"/>
      <c r="BM181" s="644"/>
      <c r="BN181" s="644"/>
      <c r="BO181" s="644"/>
      <c r="BP181" s="644"/>
      <c r="BQ181" s="644"/>
      <c r="BR181" s="644"/>
      <c r="BS181" s="644"/>
      <c r="BT181" s="644"/>
      <c r="BU181" s="644"/>
      <c r="BV181" s="644"/>
      <c r="BW181" s="644"/>
      <c r="BX181" s="644"/>
      <c r="BY181" s="644"/>
      <c r="BZ181" s="644"/>
      <c r="CA181" s="644"/>
      <c r="CB181" s="644"/>
      <c r="CC181" s="644"/>
      <c r="CD181" s="644"/>
      <c r="CE181" s="644"/>
      <c r="CF181" s="644"/>
      <c r="CG181" s="644"/>
      <c r="CH181" s="644"/>
      <c r="CI181" s="644"/>
      <c r="CJ181" s="644"/>
      <c r="CK181" s="644"/>
      <c r="CL181" s="644"/>
      <c r="CM181" s="644"/>
      <c r="CN181" s="644"/>
      <c r="CO181" s="644"/>
      <c r="CP181" s="644"/>
      <c r="CQ181" s="644"/>
      <c r="CR181" s="644"/>
      <c r="CS181" s="644"/>
      <c r="CT181" s="644"/>
      <c r="CU181" s="644"/>
      <c r="CV181" s="644"/>
      <c r="CW181" s="644"/>
      <c r="CX181" s="644"/>
      <c r="CY181" s="644"/>
      <c r="CZ181" s="644"/>
    </row>
    <row r="182" spans="1:104" s="214" customFormat="1" ht="15" customHeight="1" x14ac:dyDescent="0.2">
      <c r="A182" s="339" t="s">
        <v>46</v>
      </c>
      <c r="B182" s="339"/>
      <c r="C182" s="339"/>
      <c r="D182" s="339"/>
      <c r="E182" s="339"/>
      <c r="F182" s="339"/>
      <c r="G182" s="339"/>
      <c r="H182" s="339"/>
      <c r="I182" s="339"/>
      <c r="J182" s="339"/>
      <c r="K182" s="339"/>
      <c r="L182" s="339"/>
      <c r="M182" s="339"/>
      <c r="N182" s="339"/>
      <c r="O182" s="339"/>
      <c r="P182" s="339"/>
      <c r="Q182" s="339"/>
      <c r="R182" s="339"/>
      <c r="S182" s="339"/>
      <c r="T182" s="339"/>
      <c r="U182" s="339"/>
      <c r="V182" s="339"/>
      <c r="W182" s="604" t="s">
        <v>449</v>
      </c>
      <c r="X182" s="604"/>
      <c r="Y182" s="604"/>
      <c r="Z182" s="604"/>
      <c r="AA182" s="604"/>
      <c r="AB182" s="604"/>
      <c r="AC182" s="604"/>
      <c r="AD182" s="604"/>
      <c r="AE182" s="604"/>
      <c r="AF182" s="604"/>
      <c r="AG182" s="604"/>
      <c r="AH182" s="604"/>
      <c r="AI182" s="604"/>
      <c r="AJ182" s="604"/>
      <c r="AK182" s="604"/>
      <c r="AL182" s="604"/>
      <c r="AM182" s="604"/>
      <c r="AN182" s="604"/>
      <c r="AO182" s="604"/>
      <c r="AP182" s="604"/>
      <c r="AQ182" s="604"/>
      <c r="AR182" s="604"/>
      <c r="AS182" s="604"/>
      <c r="AT182" s="604"/>
      <c r="AU182" s="604"/>
      <c r="AV182" s="604"/>
      <c r="AW182" s="604"/>
      <c r="AX182" s="604"/>
      <c r="AY182" s="604"/>
      <c r="AZ182" s="604"/>
      <c r="BA182" s="604"/>
      <c r="BB182" s="604"/>
      <c r="BC182" s="604"/>
      <c r="BD182" s="604"/>
      <c r="BE182" s="604"/>
      <c r="BF182" s="604"/>
      <c r="BG182" s="604"/>
      <c r="BH182" s="604"/>
      <c r="BI182" s="604"/>
      <c r="BJ182" s="604"/>
      <c r="BK182" s="604"/>
      <c r="BL182" s="604"/>
      <c r="BM182" s="604"/>
      <c r="BN182" s="604"/>
      <c r="BO182" s="604"/>
      <c r="BP182" s="604"/>
      <c r="BQ182" s="604"/>
      <c r="BR182" s="604"/>
      <c r="BS182" s="604"/>
      <c r="BT182" s="604"/>
      <c r="BU182" s="604"/>
      <c r="BV182" s="604"/>
      <c r="BW182" s="604"/>
      <c r="BX182" s="604"/>
      <c r="BY182" s="604"/>
      <c r="BZ182" s="604"/>
      <c r="CA182" s="604"/>
      <c r="CB182" s="604"/>
      <c r="CC182" s="604"/>
      <c r="CD182" s="604"/>
      <c r="CE182" s="604"/>
      <c r="CF182" s="604"/>
      <c r="CG182" s="604"/>
      <c r="CH182" s="604"/>
      <c r="CI182" s="604"/>
      <c r="CJ182" s="604"/>
      <c r="CK182" s="604"/>
      <c r="CL182" s="604"/>
      <c r="CM182" s="604"/>
      <c r="CN182" s="604"/>
      <c r="CO182" s="604"/>
      <c r="CP182" s="604"/>
      <c r="CQ182" s="604"/>
      <c r="CR182" s="604"/>
      <c r="CS182" s="604"/>
      <c r="CT182" s="604"/>
      <c r="CU182" s="604"/>
      <c r="CV182" s="604"/>
      <c r="CW182" s="604"/>
      <c r="CX182" s="604"/>
      <c r="CY182" s="604"/>
      <c r="CZ182" s="604"/>
    </row>
    <row r="183" spans="1:104" s="214" customFormat="1" ht="39" customHeight="1" x14ac:dyDescent="0.25">
      <c r="A183" s="565" t="s">
        <v>48</v>
      </c>
      <c r="B183" s="566"/>
      <c r="C183" s="566"/>
      <c r="D183" s="566"/>
      <c r="E183" s="566"/>
      <c r="F183" s="566"/>
      <c r="G183" s="567"/>
      <c r="H183" s="565" t="s">
        <v>0</v>
      </c>
      <c r="I183" s="566"/>
      <c r="J183" s="566"/>
      <c r="K183" s="566"/>
      <c r="L183" s="566"/>
      <c r="M183" s="566"/>
      <c r="N183" s="566"/>
      <c r="O183" s="566"/>
      <c r="P183" s="566"/>
      <c r="Q183" s="566"/>
      <c r="R183" s="566"/>
      <c r="S183" s="566"/>
      <c r="T183" s="566"/>
      <c r="U183" s="566"/>
      <c r="V183" s="566"/>
      <c r="W183" s="566"/>
      <c r="X183" s="566"/>
      <c r="Y183" s="566"/>
      <c r="Z183" s="566"/>
      <c r="AA183" s="566"/>
      <c r="AB183" s="566"/>
      <c r="AC183" s="566"/>
      <c r="AD183" s="566"/>
      <c r="AE183" s="566"/>
      <c r="AF183" s="566"/>
      <c r="AG183" s="566"/>
      <c r="AH183" s="566"/>
      <c r="AI183" s="566"/>
      <c r="AJ183" s="566"/>
      <c r="AK183" s="566"/>
      <c r="AL183" s="566"/>
      <c r="AM183" s="566"/>
      <c r="AN183" s="567"/>
      <c r="AO183" s="565" t="s">
        <v>85</v>
      </c>
      <c r="AP183" s="566"/>
      <c r="AQ183" s="566"/>
      <c r="AR183" s="566"/>
      <c r="AS183" s="566"/>
      <c r="AT183" s="566"/>
      <c r="AU183" s="566"/>
      <c r="AV183" s="566"/>
      <c r="AW183" s="566"/>
      <c r="AX183" s="566"/>
      <c r="AY183" s="566"/>
      <c r="AZ183" s="566"/>
      <c r="BA183" s="566"/>
      <c r="BB183" s="566"/>
      <c r="BC183" s="566"/>
      <c r="BD183" s="567"/>
      <c r="BE183" s="565" t="s">
        <v>86</v>
      </c>
      <c r="BF183" s="566"/>
      <c r="BG183" s="566"/>
      <c r="BH183" s="566"/>
      <c r="BI183" s="566"/>
      <c r="BJ183" s="566"/>
      <c r="BK183" s="566"/>
      <c r="BL183" s="566"/>
      <c r="BM183" s="566"/>
      <c r="BN183" s="566"/>
      <c r="BO183" s="566"/>
      <c r="BP183" s="566"/>
      <c r="BQ183" s="566"/>
      <c r="BR183" s="566"/>
      <c r="BS183" s="566"/>
      <c r="BT183" s="567"/>
      <c r="BU183" s="565" t="s">
        <v>87</v>
      </c>
      <c r="BV183" s="566"/>
      <c r="BW183" s="566"/>
      <c r="BX183" s="566"/>
      <c r="BY183" s="566"/>
      <c r="BZ183" s="566"/>
      <c r="CA183" s="566"/>
      <c r="CB183" s="566"/>
      <c r="CC183" s="566"/>
      <c r="CD183" s="566"/>
      <c r="CE183" s="566"/>
      <c r="CF183" s="566"/>
      <c r="CG183" s="566"/>
      <c r="CH183" s="566"/>
      <c r="CI183" s="566"/>
      <c r="CJ183" s="567"/>
      <c r="CK183" s="565" t="s">
        <v>95</v>
      </c>
      <c r="CL183" s="566"/>
      <c r="CM183" s="566"/>
      <c r="CN183" s="566"/>
      <c r="CO183" s="566"/>
      <c r="CP183" s="566"/>
      <c r="CQ183" s="566"/>
      <c r="CR183" s="566"/>
      <c r="CS183" s="566"/>
      <c r="CT183" s="566"/>
      <c r="CU183" s="566"/>
      <c r="CV183" s="566"/>
      <c r="CW183" s="566"/>
      <c r="CX183" s="566"/>
      <c r="CY183" s="566"/>
      <c r="CZ183" s="567"/>
    </row>
    <row r="184" spans="1:104" s="214" customFormat="1" ht="15" customHeight="1" x14ac:dyDescent="0.25">
      <c r="A184" s="582">
        <v>1</v>
      </c>
      <c r="B184" s="582"/>
      <c r="C184" s="582"/>
      <c r="D184" s="582"/>
      <c r="E184" s="582"/>
      <c r="F184" s="582"/>
      <c r="G184" s="582"/>
      <c r="H184" s="582">
        <v>2</v>
      </c>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2"/>
      <c r="AL184" s="582"/>
      <c r="AM184" s="582"/>
      <c r="AN184" s="582"/>
      <c r="AO184" s="582">
        <v>3</v>
      </c>
      <c r="AP184" s="582"/>
      <c r="AQ184" s="582"/>
      <c r="AR184" s="582"/>
      <c r="AS184" s="582"/>
      <c r="AT184" s="582"/>
      <c r="AU184" s="582"/>
      <c r="AV184" s="582"/>
      <c r="AW184" s="582"/>
      <c r="AX184" s="582"/>
      <c r="AY184" s="582"/>
      <c r="AZ184" s="582"/>
      <c r="BA184" s="582"/>
      <c r="BB184" s="582"/>
      <c r="BC184" s="582"/>
      <c r="BD184" s="582"/>
      <c r="BE184" s="582">
        <v>4</v>
      </c>
      <c r="BF184" s="582"/>
      <c r="BG184" s="582"/>
      <c r="BH184" s="582"/>
      <c r="BI184" s="582"/>
      <c r="BJ184" s="582"/>
      <c r="BK184" s="582"/>
      <c r="BL184" s="582"/>
      <c r="BM184" s="582"/>
      <c r="BN184" s="582"/>
      <c r="BO184" s="582"/>
      <c r="BP184" s="582"/>
      <c r="BQ184" s="582"/>
      <c r="BR184" s="582"/>
      <c r="BS184" s="582"/>
      <c r="BT184" s="582"/>
      <c r="BU184" s="582">
        <v>5</v>
      </c>
      <c r="BV184" s="582"/>
      <c r="BW184" s="582"/>
      <c r="BX184" s="582"/>
      <c r="BY184" s="582"/>
      <c r="BZ184" s="582"/>
      <c r="CA184" s="582"/>
      <c r="CB184" s="582"/>
      <c r="CC184" s="582"/>
      <c r="CD184" s="582"/>
      <c r="CE184" s="582"/>
      <c r="CF184" s="582"/>
      <c r="CG184" s="582"/>
      <c r="CH184" s="582"/>
      <c r="CI184" s="582"/>
      <c r="CJ184" s="582"/>
      <c r="CK184" s="582">
        <v>6</v>
      </c>
      <c r="CL184" s="582"/>
      <c r="CM184" s="582"/>
      <c r="CN184" s="582"/>
      <c r="CO184" s="582"/>
      <c r="CP184" s="582"/>
      <c r="CQ184" s="582"/>
      <c r="CR184" s="582"/>
      <c r="CS184" s="582"/>
      <c r="CT184" s="582"/>
      <c r="CU184" s="582"/>
      <c r="CV184" s="582"/>
      <c r="CW184" s="582"/>
      <c r="CX184" s="582"/>
      <c r="CY184" s="582"/>
      <c r="CZ184" s="582"/>
    </row>
    <row r="185" spans="1:104" s="339" customFormat="1" ht="14.25" x14ac:dyDescent="0.2">
      <c r="A185" s="611" t="s">
        <v>438</v>
      </c>
      <c r="B185" s="612"/>
      <c r="C185" s="612"/>
      <c r="D185" s="612"/>
      <c r="E185" s="612"/>
      <c r="F185" s="612"/>
      <c r="G185" s="612"/>
      <c r="H185" s="612"/>
      <c r="I185" s="612"/>
      <c r="J185" s="612"/>
      <c r="K185" s="612"/>
      <c r="L185" s="612"/>
      <c r="M185" s="612"/>
      <c r="N185" s="612"/>
      <c r="O185" s="612"/>
      <c r="P185" s="612"/>
      <c r="Q185" s="612"/>
      <c r="R185" s="612"/>
      <c r="S185" s="612"/>
      <c r="T185" s="612"/>
      <c r="U185" s="612"/>
      <c r="V185" s="612"/>
      <c r="W185" s="612"/>
      <c r="X185" s="612"/>
      <c r="Y185" s="612"/>
      <c r="Z185" s="612"/>
      <c r="AA185" s="612"/>
      <c r="AB185" s="612"/>
      <c r="AC185" s="612"/>
      <c r="AD185" s="612"/>
      <c r="AE185" s="612"/>
      <c r="AF185" s="612"/>
      <c r="AG185" s="612"/>
      <c r="AH185" s="612"/>
      <c r="AI185" s="612"/>
      <c r="AJ185" s="612"/>
      <c r="AK185" s="612"/>
      <c r="AL185" s="612"/>
      <c r="AM185" s="612"/>
      <c r="AN185" s="612"/>
      <c r="AO185" s="612"/>
      <c r="AP185" s="612"/>
      <c r="AQ185" s="612"/>
      <c r="AR185" s="612"/>
      <c r="AS185" s="612"/>
      <c r="AT185" s="612"/>
      <c r="AU185" s="612"/>
      <c r="AV185" s="612"/>
      <c r="AW185" s="612"/>
      <c r="AX185" s="612"/>
      <c r="AY185" s="612"/>
      <c r="AZ185" s="612"/>
      <c r="BA185" s="612"/>
      <c r="BB185" s="612"/>
      <c r="BC185" s="612"/>
      <c r="BD185" s="612"/>
      <c r="BE185" s="612"/>
      <c r="BF185" s="612"/>
      <c r="BG185" s="612"/>
      <c r="BH185" s="612"/>
      <c r="BI185" s="612"/>
      <c r="BJ185" s="612"/>
      <c r="BK185" s="612"/>
      <c r="BL185" s="612"/>
      <c r="BM185" s="612"/>
      <c r="BN185" s="612"/>
      <c r="BO185" s="612"/>
      <c r="BP185" s="612"/>
      <c r="BQ185" s="612"/>
      <c r="BR185" s="612"/>
      <c r="BS185" s="612"/>
      <c r="BT185" s="612"/>
      <c r="BU185" s="612"/>
      <c r="BV185" s="612"/>
      <c r="BW185" s="612"/>
      <c r="BX185" s="612"/>
      <c r="BY185" s="612"/>
      <c r="BZ185" s="612"/>
      <c r="CA185" s="612"/>
      <c r="CB185" s="612"/>
      <c r="CC185" s="612"/>
      <c r="CD185" s="612"/>
      <c r="CE185" s="612"/>
      <c r="CF185" s="612"/>
      <c r="CG185" s="612"/>
      <c r="CH185" s="612"/>
      <c r="CI185" s="612"/>
      <c r="CJ185" s="612"/>
      <c r="CK185" s="612"/>
      <c r="CL185" s="612"/>
      <c r="CM185" s="612"/>
      <c r="CN185" s="612"/>
      <c r="CO185" s="612"/>
      <c r="CP185" s="612"/>
      <c r="CQ185" s="612"/>
      <c r="CR185" s="612"/>
      <c r="CS185" s="612"/>
      <c r="CT185" s="612"/>
      <c r="CU185" s="612"/>
      <c r="CV185" s="612"/>
      <c r="CW185" s="612"/>
      <c r="CX185" s="612"/>
      <c r="CY185" s="612"/>
      <c r="CZ185" s="613"/>
    </row>
    <row r="186" spans="1:104" s="339" customFormat="1" ht="14.25" x14ac:dyDescent="0.2">
      <c r="A186" s="614" t="s">
        <v>424</v>
      </c>
      <c r="B186" s="615"/>
      <c r="C186" s="615"/>
      <c r="D186" s="615"/>
      <c r="E186" s="615"/>
      <c r="F186" s="615"/>
      <c r="G186" s="616"/>
      <c r="H186" s="617" t="s">
        <v>450</v>
      </c>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18"/>
      <c r="AL186" s="618"/>
      <c r="AM186" s="618"/>
      <c r="AN186" s="619"/>
      <c r="AO186" s="605">
        <v>3800</v>
      </c>
      <c r="AP186" s="606"/>
      <c r="AQ186" s="606"/>
      <c r="AR186" s="606"/>
      <c r="AS186" s="606"/>
      <c r="AT186" s="606"/>
      <c r="AU186" s="606"/>
      <c r="AV186" s="606"/>
      <c r="AW186" s="606"/>
      <c r="AX186" s="606"/>
      <c r="AY186" s="606"/>
      <c r="AZ186" s="606"/>
      <c r="BA186" s="606"/>
      <c r="BB186" s="606"/>
      <c r="BC186" s="606"/>
      <c r="BD186" s="607"/>
      <c r="BE186" s="671">
        <v>42.08</v>
      </c>
      <c r="BF186" s="672"/>
      <c r="BG186" s="672"/>
      <c r="BH186" s="672"/>
      <c r="BI186" s="672"/>
      <c r="BJ186" s="672"/>
      <c r="BK186" s="672"/>
      <c r="BL186" s="672"/>
      <c r="BM186" s="672"/>
      <c r="BN186" s="672"/>
      <c r="BO186" s="672"/>
      <c r="BP186" s="672"/>
      <c r="BQ186" s="672"/>
      <c r="BR186" s="672"/>
      <c r="BS186" s="672"/>
      <c r="BT186" s="673"/>
      <c r="BU186" s="605">
        <v>5.5</v>
      </c>
      <c r="BV186" s="606"/>
      <c r="BW186" s="606"/>
      <c r="BX186" s="606"/>
      <c r="BY186" s="606"/>
      <c r="BZ186" s="606"/>
      <c r="CA186" s="606"/>
      <c r="CB186" s="606"/>
      <c r="CC186" s="606"/>
      <c r="CD186" s="606"/>
      <c r="CE186" s="606"/>
      <c r="CF186" s="606"/>
      <c r="CG186" s="606"/>
      <c r="CH186" s="606"/>
      <c r="CI186" s="606"/>
      <c r="CJ186" s="607"/>
      <c r="CK186" s="620">
        <f>AO186*BE186*1.055</f>
        <v>168698.72</v>
      </c>
      <c r="CL186" s="621"/>
      <c r="CM186" s="621"/>
      <c r="CN186" s="621"/>
      <c r="CO186" s="621"/>
      <c r="CP186" s="621"/>
      <c r="CQ186" s="621"/>
      <c r="CR186" s="621"/>
      <c r="CS186" s="621"/>
      <c r="CT186" s="621"/>
      <c r="CU186" s="621"/>
      <c r="CV186" s="621"/>
      <c r="CW186" s="621"/>
      <c r="CX186" s="621"/>
      <c r="CY186" s="621"/>
      <c r="CZ186" s="622"/>
    </row>
    <row r="187" spans="1:104" s="340" customFormat="1" ht="12.75" x14ac:dyDescent="0.25">
      <c r="A187" s="614" t="s">
        <v>524</v>
      </c>
      <c r="B187" s="615"/>
      <c r="C187" s="615"/>
      <c r="D187" s="615"/>
      <c r="E187" s="615"/>
      <c r="F187" s="615"/>
      <c r="G187" s="616"/>
      <c r="H187" s="617" t="s">
        <v>451</v>
      </c>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18"/>
      <c r="AL187" s="618"/>
      <c r="AM187" s="618"/>
      <c r="AN187" s="619"/>
      <c r="AO187" s="605">
        <v>205</v>
      </c>
      <c r="AP187" s="606"/>
      <c r="AQ187" s="606"/>
      <c r="AR187" s="606"/>
      <c r="AS187" s="606"/>
      <c r="AT187" s="606"/>
      <c r="AU187" s="606"/>
      <c r="AV187" s="606"/>
      <c r="AW187" s="606"/>
      <c r="AX187" s="606"/>
      <c r="AY187" s="606"/>
      <c r="AZ187" s="606"/>
      <c r="BA187" s="606"/>
      <c r="BB187" s="606"/>
      <c r="BC187" s="606"/>
      <c r="BD187" s="607"/>
      <c r="BE187" s="605">
        <v>980.6</v>
      </c>
      <c r="BF187" s="606"/>
      <c r="BG187" s="606"/>
      <c r="BH187" s="606"/>
      <c r="BI187" s="606"/>
      <c r="BJ187" s="606"/>
      <c r="BK187" s="606"/>
      <c r="BL187" s="606"/>
      <c r="BM187" s="606"/>
      <c r="BN187" s="606"/>
      <c r="BO187" s="606"/>
      <c r="BP187" s="606"/>
      <c r="BQ187" s="606"/>
      <c r="BR187" s="606"/>
      <c r="BS187" s="606"/>
      <c r="BT187" s="607"/>
      <c r="BU187" s="605">
        <v>5.5</v>
      </c>
      <c r="BV187" s="606"/>
      <c r="BW187" s="606"/>
      <c r="BX187" s="606"/>
      <c r="BY187" s="606"/>
      <c r="BZ187" s="606"/>
      <c r="CA187" s="606"/>
      <c r="CB187" s="606"/>
      <c r="CC187" s="606"/>
      <c r="CD187" s="606"/>
      <c r="CE187" s="606"/>
      <c r="CF187" s="606"/>
      <c r="CG187" s="606"/>
      <c r="CH187" s="606"/>
      <c r="CI187" s="606"/>
      <c r="CJ187" s="607"/>
      <c r="CK187" s="620">
        <f>AO187*BE187*1.055</f>
        <v>212079.26499999998</v>
      </c>
      <c r="CL187" s="621"/>
      <c r="CM187" s="621"/>
      <c r="CN187" s="621"/>
      <c r="CO187" s="621"/>
      <c r="CP187" s="621"/>
      <c r="CQ187" s="621"/>
      <c r="CR187" s="621"/>
      <c r="CS187" s="621"/>
      <c r="CT187" s="621"/>
      <c r="CU187" s="621"/>
      <c r="CV187" s="621"/>
      <c r="CW187" s="621"/>
      <c r="CX187" s="621"/>
      <c r="CY187" s="621"/>
      <c r="CZ187" s="622"/>
    </row>
    <row r="188" spans="1:104" s="213" customFormat="1" ht="12.75" x14ac:dyDescent="0.25">
      <c r="A188" s="549" t="s">
        <v>262</v>
      </c>
      <c r="B188" s="550"/>
      <c r="C188" s="550"/>
      <c r="D188" s="550"/>
      <c r="E188" s="550"/>
      <c r="F188" s="550"/>
      <c r="G188" s="550"/>
      <c r="H188" s="550"/>
      <c r="I188" s="550"/>
      <c r="J188" s="550"/>
      <c r="K188" s="550"/>
      <c r="L188" s="550"/>
      <c r="M188" s="550"/>
      <c r="N188" s="550"/>
      <c r="O188" s="550"/>
      <c r="P188" s="550"/>
      <c r="Q188" s="550"/>
      <c r="R188" s="550"/>
      <c r="S188" s="550"/>
      <c r="T188" s="550"/>
      <c r="U188" s="550"/>
      <c r="V188" s="550"/>
      <c r="W188" s="550"/>
      <c r="X188" s="550"/>
      <c r="Y188" s="550"/>
      <c r="Z188" s="550"/>
      <c r="AA188" s="550"/>
      <c r="AB188" s="550"/>
      <c r="AC188" s="550"/>
      <c r="AD188" s="550"/>
      <c r="AE188" s="550"/>
      <c r="AF188" s="550"/>
      <c r="AG188" s="550"/>
      <c r="AH188" s="550"/>
      <c r="AI188" s="550"/>
      <c r="AJ188" s="550"/>
      <c r="AK188" s="550"/>
      <c r="AL188" s="550"/>
      <c r="AM188" s="550"/>
      <c r="AN188" s="551"/>
      <c r="AO188" s="605" t="s">
        <v>4</v>
      </c>
      <c r="AP188" s="606"/>
      <c r="AQ188" s="606"/>
      <c r="AR188" s="606"/>
      <c r="AS188" s="606"/>
      <c r="AT188" s="606"/>
      <c r="AU188" s="606"/>
      <c r="AV188" s="606"/>
      <c r="AW188" s="606"/>
      <c r="AX188" s="606"/>
      <c r="AY188" s="606"/>
      <c r="AZ188" s="606"/>
      <c r="BA188" s="606"/>
      <c r="BB188" s="606"/>
      <c r="BC188" s="606"/>
      <c r="BD188" s="607"/>
      <c r="BE188" s="605" t="s">
        <v>4</v>
      </c>
      <c r="BF188" s="606"/>
      <c r="BG188" s="606"/>
      <c r="BH188" s="606"/>
      <c r="BI188" s="606"/>
      <c r="BJ188" s="606"/>
      <c r="BK188" s="606"/>
      <c r="BL188" s="606"/>
      <c r="BM188" s="606"/>
      <c r="BN188" s="606"/>
      <c r="BO188" s="606"/>
      <c r="BP188" s="606"/>
      <c r="BQ188" s="606"/>
      <c r="BR188" s="606"/>
      <c r="BS188" s="606"/>
      <c r="BT188" s="607"/>
      <c r="BU188" s="605" t="s">
        <v>4</v>
      </c>
      <c r="BV188" s="606"/>
      <c r="BW188" s="606"/>
      <c r="BX188" s="606"/>
      <c r="BY188" s="606"/>
      <c r="BZ188" s="606"/>
      <c r="CA188" s="606"/>
      <c r="CB188" s="606"/>
      <c r="CC188" s="606"/>
      <c r="CD188" s="606"/>
      <c r="CE188" s="606"/>
      <c r="CF188" s="606"/>
      <c r="CG188" s="606"/>
      <c r="CH188" s="606"/>
      <c r="CI188" s="606"/>
      <c r="CJ188" s="607"/>
      <c r="CK188" s="608">
        <f>CK187+CK186</f>
        <v>380777.98499999999</v>
      </c>
      <c r="CL188" s="609"/>
      <c r="CM188" s="609"/>
      <c r="CN188" s="609"/>
      <c r="CO188" s="609"/>
      <c r="CP188" s="609"/>
      <c r="CQ188" s="609"/>
      <c r="CR188" s="609"/>
      <c r="CS188" s="609"/>
      <c r="CT188" s="609"/>
      <c r="CU188" s="609"/>
      <c r="CV188" s="609"/>
      <c r="CW188" s="609"/>
      <c r="CX188" s="609"/>
      <c r="CY188" s="609"/>
      <c r="CZ188" s="610"/>
    </row>
    <row r="189" spans="1:104" s="357" customFormat="1" ht="17.25" customHeight="1" x14ac:dyDescent="0.2">
      <c r="A189" s="644" t="s">
        <v>742</v>
      </c>
      <c r="B189" s="644"/>
      <c r="C189" s="644"/>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4"/>
      <c r="Z189" s="644"/>
      <c r="AA189" s="644"/>
      <c r="AB189" s="644"/>
      <c r="AC189" s="644"/>
      <c r="AD189" s="644"/>
      <c r="AE189" s="644"/>
      <c r="AF189" s="644"/>
      <c r="AG189" s="644"/>
      <c r="AH189" s="644"/>
      <c r="AI189" s="644"/>
      <c r="AJ189" s="644"/>
      <c r="AK189" s="644"/>
      <c r="AL189" s="644"/>
      <c r="AM189" s="644"/>
      <c r="AN189" s="644"/>
      <c r="AO189" s="644"/>
      <c r="AP189" s="644"/>
      <c r="AQ189" s="644"/>
      <c r="AR189" s="644"/>
      <c r="AS189" s="644"/>
      <c r="AT189" s="644"/>
      <c r="AU189" s="644"/>
      <c r="AV189" s="644"/>
      <c r="AW189" s="644"/>
      <c r="AX189" s="644"/>
      <c r="AY189" s="644"/>
      <c r="AZ189" s="644"/>
      <c r="BA189" s="644"/>
      <c r="BB189" s="644"/>
      <c r="BC189" s="644"/>
      <c r="BD189" s="644"/>
      <c r="BE189" s="644"/>
      <c r="BF189" s="644"/>
      <c r="BG189" s="644"/>
      <c r="BH189" s="644"/>
      <c r="BI189" s="644"/>
      <c r="BJ189" s="644"/>
      <c r="BK189" s="644"/>
      <c r="BL189" s="644"/>
      <c r="BM189" s="644"/>
      <c r="BN189" s="644"/>
      <c r="BO189" s="644"/>
      <c r="BP189" s="644"/>
      <c r="BQ189" s="644"/>
      <c r="BR189" s="644"/>
      <c r="BS189" s="644"/>
      <c r="BT189" s="644"/>
      <c r="BU189" s="644"/>
      <c r="BV189" s="644"/>
      <c r="BW189" s="644"/>
      <c r="BX189" s="644"/>
      <c r="BY189" s="644"/>
      <c r="BZ189" s="644"/>
      <c r="CA189" s="644"/>
      <c r="CB189" s="644"/>
      <c r="CC189" s="644"/>
      <c r="CD189" s="644"/>
      <c r="CE189" s="644"/>
      <c r="CF189" s="644"/>
      <c r="CG189" s="644"/>
      <c r="CH189" s="644"/>
      <c r="CI189" s="644"/>
      <c r="CJ189" s="644"/>
      <c r="CK189" s="644"/>
      <c r="CL189" s="644"/>
      <c r="CM189" s="644"/>
      <c r="CN189" s="644"/>
      <c r="CO189" s="644"/>
      <c r="CP189" s="644"/>
      <c r="CQ189" s="644"/>
      <c r="CR189" s="644"/>
      <c r="CS189" s="644"/>
      <c r="CT189" s="644"/>
      <c r="CU189" s="644"/>
      <c r="CV189" s="644"/>
      <c r="CW189" s="644"/>
      <c r="CX189" s="644"/>
      <c r="CY189" s="644"/>
      <c r="CZ189" s="644"/>
    </row>
    <row r="190" spans="1:104" s="214" customFormat="1" ht="27.75" customHeight="1" x14ac:dyDescent="0.2">
      <c r="A190" s="339" t="s">
        <v>46</v>
      </c>
      <c r="B190" s="339"/>
      <c r="C190" s="339"/>
      <c r="D190" s="339"/>
      <c r="E190" s="339"/>
      <c r="F190" s="339"/>
      <c r="G190" s="339"/>
      <c r="H190" s="339"/>
      <c r="I190" s="339"/>
      <c r="J190" s="339"/>
      <c r="K190" s="339"/>
      <c r="L190" s="339"/>
      <c r="M190" s="339"/>
      <c r="N190" s="339"/>
      <c r="O190" s="339"/>
      <c r="P190" s="339"/>
      <c r="Q190" s="339"/>
      <c r="R190" s="339"/>
      <c r="S190" s="339"/>
      <c r="T190" s="339"/>
      <c r="U190" s="339"/>
      <c r="V190" s="339"/>
      <c r="W190" s="604" t="s">
        <v>452</v>
      </c>
      <c r="X190" s="604"/>
      <c r="Y190" s="604"/>
      <c r="Z190" s="604"/>
      <c r="AA190" s="604"/>
      <c r="AB190" s="604"/>
      <c r="AC190" s="604"/>
      <c r="AD190" s="604"/>
      <c r="AE190" s="604"/>
      <c r="AF190" s="604"/>
      <c r="AG190" s="604"/>
      <c r="AH190" s="604"/>
      <c r="AI190" s="604"/>
      <c r="AJ190" s="604"/>
      <c r="AK190" s="604"/>
      <c r="AL190" s="604"/>
      <c r="AM190" s="604"/>
      <c r="AN190" s="604"/>
      <c r="AO190" s="604"/>
      <c r="AP190" s="604"/>
      <c r="AQ190" s="604"/>
      <c r="AR190" s="604"/>
      <c r="AS190" s="604"/>
      <c r="AT190" s="604"/>
      <c r="AU190" s="604"/>
      <c r="AV190" s="604"/>
      <c r="AW190" s="604"/>
      <c r="AX190" s="604"/>
      <c r="AY190" s="604"/>
      <c r="AZ190" s="604"/>
      <c r="BA190" s="604"/>
      <c r="BB190" s="604"/>
      <c r="BC190" s="604"/>
      <c r="BD190" s="604"/>
      <c r="BE190" s="604"/>
      <c r="BF190" s="604"/>
      <c r="BG190" s="604"/>
      <c r="BH190" s="604"/>
      <c r="BI190" s="604"/>
      <c r="BJ190" s="604"/>
      <c r="BK190" s="604"/>
      <c r="BL190" s="604"/>
      <c r="BM190" s="604"/>
      <c r="BN190" s="604"/>
      <c r="BO190" s="604"/>
      <c r="BP190" s="604"/>
      <c r="BQ190" s="604"/>
      <c r="BR190" s="604"/>
      <c r="BS190" s="604"/>
      <c r="BT190" s="604"/>
      <c r="BU190" s="604"/>
      <c r="BV190" s="604"/>
      <c r="BW190" s="604"/>
      <c r="BX190" s="604"/>
      <c r="BY190" s="604"/>
      <c r="BZ190" s="604"/>
      <c r="CA190" s="604"/>
      <c r="CB190" s="604"/>
      <c r="CC190" s="604"/>
      <c r="CD190" s="604"/>
      <c r="CE190" s="604"/>
      <c r="CF190" s="604"/>
      <c r="CG190" s="604"/>
      <c r="CH190" s="604"/>
      <c r="CI190" s="604"/>
      <c r="CJ190" s="604"/>
      <c r="CK190" s="604"/>
      <c r="CL190" s="604"/>
      <c r="CM190" s="604"/>
      <c r="CN190" s="604"/>
      <c r="CO190" s="604"/>
      <c r="CP190" s="604"/>
      <c r="CQ190" s="604"/>
      <c r="CR190" s="604"/>
      <c r="CS190" s="604"/>
      <c r="CT190" s="604"/>
      <c r="CU190" s="604"/>
      <c r="CV190" s="604"/>
      <c r="CW190" s="604"/>
      <c r="CX190" s="604"/>
      <c r="CY190" s="604"/>
      <c r="CZ190" s="604"/>
    </row>
    <row r="191" spans="1:104" s="214" customFormat="1" ht="39" customHeight="1" x14ac:dyDescent="0.25">
      <c r="A191" s="565" t="s">
        <v>48</v>
      </c>
      <c r="B191" s="566"/>
      <c r="C191" s="566"/>
      <c r="D191" s="566"/>
      <c r="E191" s="566"/>
      <c r="F191" s="566"/>
      <c r="G191" s="567"/>
      <c r="H191" s="565" t="s">
        <v>0</v>
      </c>
      <c r="I191" s="566"/>
      <c r="J191" s="566"/>
      <c r="K191" s="566"/>
      <c r="L191" s="566"/>
      <c r="M191" s="566"/>
      <c r="N191" s="566"/>
      <c r="O191" s="566"/>
      <c r="P191" s="566"/>
      <c r="Q191" s="566"/>
      <c r="R191" s="566"/>
      <c r="S191" s="566"/>
      <c r="T191" s="566"/>
      <c r="U191" s="566"/>
      <c r="V191" s="566"/>
      <c r="W191" s="566"/>
      <c r="X191" s="566"/>
      <c r="Y191" s="566"/>
      <c r="Z191" s="566"/>
      <c r="AA191" s="566"/>
      <c r="AB191" s="566"/>
      <c r="AC191" s="566"/>
      <c r="AD191" s="566"/>
      <c r="AE191" s="566"/>
      <c r="AF191" s="566"/>
      <c r="AG191" s="566"/>
      <c r="AH191" s="566"/>
      <c r="AI191" s="566"/>
      <c r="AJ191" s="566"/>
      <c r="AK191" s="566"/>
      <c r="AL191" s="566"/>
      <c r="AM191" s="566"/>
      <c r="AN191" s="567"/>
      <c r="AO191" s="565" t="s">
        <v>85</v>
      </c>
      <c r="AP191" s="566"/>
      <c r="AQ191" s="566"/>
      <c r="AR191" s="566"/>
      <c r="AS191" s="566"/>
      <c r="AT191" s="566"/>
      <c r="AU191" s="566"/>
      <c r="AV191" s="566"/>
      <c r="AW191" s="566"/>
      <c r="AX191" s="566"/>
      <c r="AY191" s="566"/>
      <c r="AZ191" s="566"/>
      <c r="BA191" s="566"/>
      <c r="BB191" s="566"/>
      <c r="BC191" s="566"/>
      <c r="BD191" s="567"/>
      <c r="BE191" s="565" t="s">
        <v>86</v>
      </c>
      <c r="BF191" s="566"/>
      <c r="BG191" s="566"/>
      <c r="BH191" s="566"/>
      <c r="BI191" s="566"/>
      <c r="BJ191" s="566"/>
      <c r="BK191" s="566"/>
      <c r="BL191" s="566"/>
      <c r="BM191" s="566"/>
      <c r="BN191" s="566"/>
      <c r="BO191" s="566"/>
      <c r="BP191" s="566"/>
      <c r="BQ191" s="566"/>
      <c r="BR191" s="566"/>
      <c r="BS191" s="566"/>
      <c r="BT191" s="567"/>
      <c r="BU191" s="565" t="s">
        <v>87</v>
      </c>
      <c r="BV191" s="566"/>
      <c r="BW191" s="566"/>
      <c r="BX191" s="566"/>
      <c r="BY191" s="566"/>
      <c r="BZ191" s="566"/>
      <c r="CA191" s="566"/>
      <c r="CB191" s="566"/>
      <c r="CC191" s="566"/>
      <c r="CD191" s="566"/>
      <c r="CE191" s="566"/>
      <c r="CF191" s="566"/>
      <c r="CG191" s="566"/>
      <c r="CH191" s="566"/>
      <c r="CI191" s="566"/>
      <c r="CJ191" s="567"/>
      <c r="CK191" s="565" t="s">
        <v>95</v>
      </c>
      <c r="CL191" s="566"/>
      <c r="CM191" s="566"/>
      <c r="CN191" s="566"/>
      <c r="CO191" s="566"/>
      <c r="CP191" s="566"/>
      <c r="CQ191" s="566"/>
      <c r="CR191" s="566"/>
      <c r="CS191" s="566"/>
      <c r="CT191" s="566"/>
      <c r="CU191" s="566"/>
      <c r="CV191" s="566"/>
      <c r="CW191" s="566"/>
      <c r="CX191" s="566"/>
      <c r="CY191" s="566"/>
      <c r="CZ191" s="567"/>
    </row>
    <row r="192" spans="1:104" s="214" customFormat="1" ht="28.5" customHeight="1" x14ac:dyDescent="0.25">
      <c r="A192" s="582">
        <v>1</v>
      </c>
      <c r="B192" s="582"/>
      <c r="C192" s="582"/>
      <c r="D192" s="582"/>
      <c r="E192" s="582"/>
      <c r="F192" s="582"/>
      <c r="G192" s="582"/>
      <c r="H192" s="582">
        <v>2</v>
      </c>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2"/>
      <c r="AL192" s="582"/>
      <c r="AM192" s="582"/>
      <c r="AN192" s="582"/>
      <c r="AO192" s="582">
        <v>3</v>
      </c>
      <c r="AP192" s="582"/>
      <c r="AQ192" s="582"/>
      <c r="AR192" s="582"/>
      <c r="AS192" s="582"/>
      <c r="AT192" s="582"/>
      <c r="AU192" s="582"/>
      <c r="AV192" s="582"/>
      <c r="AW192" s="582"/>
      <c r="AX192" s="582"/>
      <c r="AY192" s="582"/>
      <c r="AZ192" s="582"/>
      <c r="BA192" s="582"/>
      <c r="BB192" s="582"/>
      <c r="BC192" s="582"/>
      <c r="BD192" s="582"/>
      <c r="BE192" s="582">
        <v>4</v>
      </c>
      <c r="BF192" s="582"/>
      <c r="BG192" s="582"/>
      <c r="BH192" s="582"/>
      <c r="BI192" s="582"/>
      <c r="BJ192" s="582"/>
      <c r="BK192" s="582"/>
      <c r="BL192" s="582"/>
      <c r="BM192" s="582"/>
      <c r="BN192" s="582"/>
      <c r="BO192" s="582"/>
      <c r="BP192" s="582"/>
      <c r="BQ192" s="582"/>
      <c r="BR192" s="582"/>
      <c r="BS192" s="582"/>
      <c r="BT192" s="582"/>
      <c r="BU192" s="582">
        <v>5</v>
      </c>
      <c r="BV192" s="582"/>
      <c r="BW192" s="582"/>
      <c r="BX192" s="582"/>
      <c r="BY192" s="582"/>
      <c r="BZ192" s="582"/>
      <c r="CA192" s="582"/>
      <c r="CB192" s="582"/>
      <c r="CC192" s="582"/>
      <c r="CD192" s="582"/>
      <c r="CE192" s="582"/>
      <c r="CF192" s="582"/>
      <c r="CG192" s="582"/>
      <c r="CH192" s="582"/>
      <c r="CI192" s="582"/>
      <c r="CJ192" s="582"/>
      <c r="CK192" s="582">
        <v>6</v>
      </c>
      <c r="CL192" s="582"/>
      <c r="CM192" s="582"/>
      <c r="CN192" s="582"/>
      <c r="CO192" s="582"/>
      <c r="CP192" s="582"/>
      <c r="CQ192" s="582"/>
      <c r="CR192" s="582"/>
      <c r="CS192" s="582"/>
      <c r="CT192" s="582"/>
      <c r="CU192" s="582"/>
      <c r="CV192" s="582"/>
      <c r="CW192" s="582"/>
      <c r="CX192" s="582"/>
      <c r="CY192" s="582"/>
      <c r="CZ192" s="582"/>
    </row>
    <row r="193" spans="1:104" s="214" customFormat="1" ht="15" customHeight="1" x14ac:dyDescent="0.25">
      <c r="A193" s="611" t="s">
        <v>438</v>
      </c>
      <c r="B193" s="612"/>
      <c r="C193" s="612"/>
      <c r="D193" s="612"/>
      <c r="E193" s="612"/>
      <c r="F193" s="612"/>
      <c r="G193" s="612"/>
      <c r="H193" s="612"/>
      <c r="I193" s="612"/>
      <c r="J193" s="612"/>
      <c r="K193" s="612"/>
      <c r="L193" s="612"/>
      <c r="M193" s="612"/>
      <c r="N193" s="612"/>
      <c r="O193" s="612"/>
      <c r="P193" s="612"/>
      <c r="Q193" s="612"/>
      <c r="R193" s="612"/>
      <c r="S193" s="612"/>
      <c r="T193" s="612"/>
      <c r="U193" s="612"/>
      <c r="V193" s="612"/>
      <c r="W193" s="612"/>
      <c r="X193" s="612"/>
      <c r="Y193" s="612"/>
      <c r="Z193" s="612"/>
      <c r="AA193" s="612"/>
      <c r="AB193" s="612"/>
      <c r="AC193" s="612"/>
      <c r="AD193" s="612"/>
      <c r="AE193" s="612"/>
      <c r="AF193" s="612"/>
      <c r="AG193" s="612"/>
      <c r="AH193" s="612"/>
      <c r="AI193" s="612"/>
      <c r="AJ193" s="612"/>
      <c r="AK193" s="612"/>
      <c r="AL193" s="612"/>
      <c r="AM193" s="612"/>
      <c r="AN193" s="612"/>
      <c r="AO193" s="612"/>
      <c r="AP193" s="612"/>
      <c r="AQ193" s="612"/>
      <c r="AR193" s="612"/>
      <c r="AS193" s="612"/>
      <c r="AT193" s="612"/>
      <c r="AU193" s="612"/>
      <c r="AV193" s="612"/>
      <c r="AW193" s="612"/>
      <c r="AX193" s="612"/>
      <c r="AY193" s="612"/>
      <c r="AZ193" s="612"/>
      <c r="BA193" s="612"/>
      <c r="BB193" s="612"/>
      <c r="BC193" s="612"/>
      <c r="BD193" s="612"/>
      <c r="BE193" s="612"/>
      <c r="BF193" s="612"/>
      <c r="BG193" s="612"/>
      <c r="BH193" s="612"/>
      <c r="BI193" s="612"/>
      <c r="BJ193" s="612"/>
      <c r="BK193" s="612"/>
      <c r="BL193" s="612"/>
      <c r="BM193" s="612"/>
      <c r="BN193" s="612"/>
      <c r="BO193" s="612"/>
      <c r="BP193" s="612"/>
      <c r="BQ193" s="612"/>
      <c r="BR193" s="612"/>
      <c r="BS193" s="612"/>
      <c r="BT193" s="612"/>
      <c r="BU193" s="612"/>
      <c r="BV193" s="612"/>
      <c r="BW193" s="612"/>
      <c r="BX193" s="612"/>
      <c r="BY193" s="612"/>
      <c r="BZ193" s="612"/>
      <c r="CA193" s="612"/>
      <c r="CB193" s="612"/>
      <c r="CC193" s="612"/>
      <c r="CD193" s="612"/>
      <c r="CE193" s="612"/>
      <c r="CF193" s="612"/>
      <c r="CG193" s="612"/>
      <c r="CH193" s="612"/>
      <c r="CI193" s="612"/>
      <c r="CJ193" s="612"/>
      <c r="CK193" s="612"/>
      <c r="CL193" s="612"/>
      <c r="CM193" s="612"/>
      <c r="CN193" s="612"/>
      <c r="CO193" s="612"/>
      <c r="CP193" s="612"/>
      <c r="CQ193" s="612"/>
      <c r="CR193" s="612"/>
      <c r="CS193" s="612"/>
      <c r="CT193" s="612"/>
      <c r="CU193" s="612"/>
      <c r="CV193" s="612"/>
      <c r="CW193" s="612"/>
      <c r="CX193" s="612"/>
      <c r="CY193" s="612"/>
      <c r="CZ193" s="613"/>
    </row>
    <row r="194" spans="1:104" s="214" customFormat="1" ht="13.5" customHeight="1" x14ac:dyDescent="0.25">
      <c r="A194" s="614" t="s">
        <v>424</v>
      </c>
      <c r="B194" s="615"/>
      <c r="C194" s="615"/>
      <c r="D194" s="615"/>
      <c r="E194" s="615"/>
      <c r="F194" s="615"/>
      <c r="G194" s="616"/>
      <c r="H194" s="617" t="s">
        <v>453</v>
      </c>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18"/>
      <c r="AL194" s="618"/>
      <c r="AM194" s="618"/>
      <c r="AN194" s="619"/>
      <c r="AO194" s="620">
        <v>1901000</v>
      </c>
      <c r="AP194" s="621"/>
      <c r="AQ194" s="621"/>
      <c r="AR194" s="621"/>
      <c r="AS194" s="621"/>
      <c r="AT194" s="621"/>
      <c r="AU194" s="621"/>
      <c r="AV194" s="621"/>
      <c r="AW194" s="621"/>
      <c r="AX194" s="621"/>
      <c r="AY194" s="621"/>
      <c r="AZ194" s="621"/>
      <c r="BA194" s="621"/>
      <c r="BB194" s="621"/>
      <c r="BC194" s="621"/>
      <c r="BD194" s="622"/>
      <c r="BE194" s="620">
        <v>2.8</v>
      </c>
      <c r="BF194" s="621"/>
      <c r="BG194" s="621"/>
      <c r="BH194" s="621"/>
      <c r="BI194" s="621"/>
      <c r="BJ194" s="621"/>
      <c r="BK194" s="621"/>
      <c r="BL194" s="621"/>
      <c r="BM194" s="621"/>
      <c r="BN194" s="621"/>
      <c r="BO194" s="621"/>
      <c r="BP194" s="621"/>
      <c r="BQ194" s="621"/>
      <c r="BR194" s="621"/>
      <c r="BS194" s="621"/>
      <c r="BT194" s="622"/>
      <c r="BU194" s="605">
        <v>5.5</v>
      </c>
      <c r="BV194" s="606"/>
      <c r="BW194" s="606"/>
      <c r="BX194" s="606"/>
      <c r="BY194" s="606"/>
      <c r="BZ194" s="606"/>
      <c r="CA194" s="606"/>
      <c r="CB194" s="606"/>
      <c r="CC194" s="606"/>
      <c r="CD194" s="606"/>
      <c r="CE194" s="606"/>
      <c r="CF194" s="606"/>
      <c r="CG194" s="606"/>
      <c r="CH194" s="606"/>
      <c r="CI194" s="606"/>
      <c r="CJ194" s="607"/>
      <c r="CK194" s="620">
        <f>AO194*BE194*1.055</f>
        <v>5615554</v>
      </c>
      <c r="CL194" s="621"/>
      <c r="CM194" s="621"/>
      <c r="CN194" s="621"/>
      <c r="CO194" s="621"/>
      <c r="CP194" s="621"/>
      <c r="CQ194" s="621"/>
      <c r="CR194" s="621"/>
      <c r="CS194" s="621"/>
      <c r="CT194" s="621"/>
      <c r="CU194" s="621"/>
      <c r="CV194" s="621"/>
      <c r="CW194" s="621"/>
      <c r="CX194" s="621"/>
      <c r="CY194" s="621"/>
      <c r="CZ194" s="622"/>
    </row>
    <row r="195" spans="1:104" s="214" customFormat="1" ht="15" customHeight="1" x14ac:dyDescent="0.25">
      <c r="A195" s="614" t="s">
        <v>427</v>
      </c>
      <c r="B195" s="615"/>
      <c r="C195" s="615"/>
      <c r="D195" s="615"/>
      <c r="E195" s="615"/>
      <c r="F195" s="615"/>
      <c r="G195" s="616"/>
      <c r="H195" s="617" t="s">
        <v>521</v>
      </c>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18"/>
      <c r="AL195" s="618"/>
      <c r="AM195" s="618"/>
      <c r="AN195" s="619"/>
      <c r="AO195" s="620">
        <v>3000</v>
      </c>
      <c r="AP195" s="621"/>
      <c r="AQ195" s="621"/>
      <c r="AR195" s="621"/>
      <c r="AS195" s="621"/>
      <c r="AT195" s="621"/>
      <c r="AU195" s="621"/>
      <c r="AV195" s="621"/>
      <c r="AW195" s="621"/>
      <c r="AX195" s="621"/>
      <c r="AY195" s="621"/>
      <c r="AZ195" s="621"/>
      <c r="BA195" s="621"/>
      <c r="BB195" s="621"/>
      <c r="BC195" s="621"/>
      <c r="BD195" s="622"/>
      <c r="BE195" s="620">
        <v>1052.29</v>
      </c>
      <c r="BF195" s="621"/>
      <c r="BG195" s="621"/>
      <c r="BH195" s="621"/>
      <c r="BI195" s="621"/>
      <c r="BJ195" s="621"/>
      <c r="BK195" s="621"/>
      <c r="BL195" s="621"/>
      <c r="BM195" s="621"/>
      <c r="BN195" s="621"/>
      <c r="BO195" s="621"/>
      <c r="BP195" s="621"/>
      <c r="BQ195" s="621"/>
      <c r="BR195" s="621"/>
      <c r="BS195" s="621"/>
      <c r="BT195" s="622"/>
      <c r="BU195" s="605">
        <v>5.5</v>
      </c>
      <c r="BV195" s="606"/>
      <c r="BW195" s="606"/>
      <c r="BX195" s="606"/>
      <c r="BY195" s="606"/>
      <c r="BZ195" s="606"/>
      <c r="CA195" s="606"/>
      <c r="CB195" s="606"/>
      <c r="CC195" s="606"/>
      <c r="CD195" s="606"/>
      <c r="CE195" s="606"/>
      <c r="CF195" s="606"/>
      <c r="CG195" s="606"/>
      <c r="CH195" s="606"/>
      <c r="CI195" s="606"/>
      <c r="CJ195" s="607"/>
      <c r="CK195" s="620">
        <f>AO195*BE195*1.055</f>
        <v>3330497.8499999996</v>
      </c>
      <c r="CL195" s="621"/>
      <c r="CM195" s="621"/>
      <c r="CN195" s="621"/>
      <c r="CO195" s="621"/>
      <c r="CP195" s="621"/>
      <c r="CQ195" s="621"/>
      <c r="CR195" s="621"/>
      <c r="CS195" s="621"/>
      <c r="CT195" s="621"/>
      <c r="CU195" s="621"/>
      <c r="CV195" s="621"/>
      <c r="CW195" s="621"/>
      <c r="CX195" s="621"/>
      <c r="CY195" s="621"/>
      <c r="CZ195" s="622"/>
    </row>
    <row r="196" spans="1:104" s="214" customFormat="1" ht="24.75" customHeight="1" x14ac:dyDescent="0.25">
      <c r="A196" s="549" t="s">
        <v>262</v>
      </c>
      <c r="B196" s="550"/>
      <c r="C196" s="550"/>
      <c r="D196" s="550"/>
      <c r="E196" s="550"/>
      <c r="F196" s="550"/>
      <c r="G196" s="550"/>
      <c r="H196" s="550"/>
      <c r="I196" s="550"/>
      <c r="J196" s="550"/>
      <c r="K196" s="550"/>
      <c r="L196" s="550"/>
      <c r="M196" s="550"/>
      <c r="N196" s="550"/>
      <c r="O196" s="550"/>
      <c r="P196" s="550"/>
      <c r="Q196" s="550"/>
      <c r="R196" s="550"/>
      <c r="S196" s="550"/>
      <c r="T196" s="550"/>
      <c r="U196" s="550"/>
      <c r="V196" s="550"/>
      <c r="W196" s="550"/>
      <c r="X196" s="550"/>
      <c r="Y196" s="550"/>
      <c r="Z196" s="550"/>
      <c r="AA196" s="550"/>
      <c r="AB196" s="550"/>
      <c r="AC196" s="550"/>
      <c r="AD196" s="550"/>
      <c r="AE196" s="550"/>
      <c r="AF196" s="550"/>
      <c r="AG196" s="550"/>
      <c r="AH196" s="550"/>
      <c r="AI196" s="550"/>
      <c r="AJ196" s="550"/>
      <c r="AK196" s="550"/>
      <c r="AL196" s="550"/>
      <c r="AM196" s="550"/>
      <c r="AN196" s="551"/>
      <c r="AO196" s="605" t="s">
        <v>4</v>
      </c>
      <c r="AP196" s="606"/>
      <c r="AQ196" s="606"/>
      <c r="AR196" s="606"/>
      <c r="AS196" s="606"/>
      <c r="AT196" s="606"/>
      <c r="AU196" s="606"/>
      <c r="AV196" s="606"/>
      <c r="AW196" s="606"/>
      <c r="AX196" s="606"/>
      <c r="AY196" s="606"/>
      <c r="AZ196" s="606"/>
      <c r="BA196" s="606"/>
      <c r="BB196" s="606"/>
      <c r="BC196" s="606"/>
      <c r="BD196" s="607"/>
      <c r="BE196" s="605" t="s">
        <v>4</v>
      </c>
      <c r="BF196" s="606"/>
      <c r="BG196" s="606"/>
      <c r="BH196" s="606"/>
      <c r="BI196" s="606"/>
      <c r="BJ196" s="606"/>
      <c r="BK196" s="606"/>
      <c r="BL196" s="606"/>
      <c r="BM196" s="606"/>
      <c r="BN196" s="606"/>
      <c r="BO196" s="606"/>
      <c r="BP196" s="606"/>
      <c r="BQ196" s="606"/>
      <c r="BR196" s="606"/>
      <c r="BS196" s="606"/>
      <c r="BT196" s="607"/>
      <c r="BU196" s="605" t="s">
        <v>4</v>
      </c>
      <c r="BV196" s="606"/>
      <c r="BW196" s="606"/>
      <c r="BX196" s="606"/>
      <c r="BY196" s="606"/>
      <c r="BZ196" s="606"/>
      <c r="CA196" s="606"/>
      <c r="CB196" s="606"/>
      <c r="CC196" s="606"/>
      <c r="CD196" s="606"/>
      <c r="CE196" s="606"/>
      <c r="CF196" s="606"/>
      <c r="CG196" s="606"/>
      <c r="CH196" s="606"/>
      <c r="CI196" s="606"/>
      <c r="CJ196" s="607"/>
      <c r="CK196" s="608">
        <f>CK195+CK194</f>
        <v>8946051.8499999996</v>
      </c>
      <c r="CL196" s="609"/>
      <c r="CM196" s="609"/>
      <c r="CN196" s="609"/>
      <c r="CO196" s="609"/>
      <c r="CP196" s="609"/>
      <c r="CQ196" s="609"/>
      <c r="CR196" s="609"/>
      <c r="CS196" s="609"/>
      <c r="CT196" s="609"/>
      <c r="CU196" s="609"/>
      <c r="CV196" s="609"/>
      <c r="CW196" s="609"/>
      <c r="CX196" s="609"/>
      <c r="CY196" s="609"/>
      <c r="CZ196" s="610"/>
    </row>
    <row r="197" spans="1:104" s="214" customFormat="1" ht="39.75" customHeight="1" x14ac:dyDescent="0.2">
      <c r="A197" s="644" t="s">
        <v>743</v>
      </c>
      <c r="B197" s="644"/>
      <c r="C197" s="644"/>
      <c r="D197" s="644"/>
      <c r="E197" s="644"/>
      <c r="F197" s="644"/>
      <c r="G197" s="644"/>
      <c r="H197" s="644"/>
      <c r="I197" s="644"/>
      <c r="J197" s="644"/>
      <c r="K197" s="644"/>
      <c r="L197" s="644"/>
      <c r="M197" s="644"/>
      <c r="N197" s="644"/>
      <c r="O197" s="644"/>
      <c r="P197" s="644"/>
      <c r="Q197" s="644"/>
      <c r="R197" s="644"/>
      <c r="S197" s="644"/>
      <c r="T197" s="644"/>
      <c r="U197" s="644"/>
      <c r="V197" s="644"/>
      <c r="W197" s="644"/>
      <c r="X197" s="644"/>
      <c r="Y197" s="644"/>
      <c r="Z197" s="644"/>
      <c r="AA197" s="644"/>
      <c r="AB197" s="644"/>
      <c r="AC197" s="644"/>
      <c r="AD197" s="644"/>
      <c r="AE197" s="644"/>
      <c r="AF197" s="644"/>
      <c r="AG197" s="644"/>
      <c r="AH197" s="644"/>
      <c r="AI197" s="644"/>
      <c r="AJ197" s="644"/>
      <c r="AK197" s="644"/>
      <c r="AL197" s="644"/>
      <c r="AM197" s="644"/>
      <c r="AN197" s="644"/>
      <c r="AO197" s="644"/>
      <c r="AP197" s="644"/>
      <c r="AQ197" s="644"/>
      <c r="AR197" s="644"/>
      <c r="AS197" s="644"/>
      <c r="AT197" s="644"/>
      <c r="AU197" s="644"/>
      <c r="AV197" s="644"/>
      <c r="AW197" s="644"/>
      <c r="AX197" s="644"/>
      <c r="AY197" s="644"/>
      <c r="AZ197" s="644"/>
      <c r="BA197" s="644"/>
      <c r="BB197" s="644"/>
      <c r="BC197" s="644"/>
      <c r="BD197" s="644"/>
      <c r="BE197" s="644"/>
      <c r="BF197" s="644"/>
      <c r="BG197" s="644"/>
      <c r="BH197" s="644"/>
      <c r="BI197" s="644"/>
      <c r="BJ197" s="644"/>
      <c r="BK197" s="644"/>
      <c r="BL197" s="644"/>
      <c r="BM197" s="644"/>
      <c r="BN197" s="644"/>
      <c r="BO197" s="644"/>
      <c r="BP197" s="644"/>
      <c r="BQ197" s="644"/>
      <c r="BR197" s="644"/>
      <c r="BS197" s="644"/>
      <c r="BT197" s="644"/>
      <c r="BU197" s="644"/>
      <c r="BV197" s="644"/>
      <c r="BW197" s="644"/>
      <c r="BX197" s="644"/>
      <c r="BY197" s="644"/>
      <c r="BZ197" s="644"/>
      <c r="CA197" s="644"/>
      <c r="CB197" s="644"/>
      <c r="CC197" s="644"/>
      <c r="CD197" s="644"/>
      <c r="CE197" s="644"/>
      <c r="CF197" s="644"/>
      <c r="CG197" s="644"/>
      <c r="CH197" s="644"/>
      <c r="CI197" s="644"/>
      <c r="CJ197" s="644"/>
      <c r="CK197" s="644"/>
      <c r="CL197" s="644"/>
      <c r="CM197" s="644"/>
      <c r="CN197" s="644"/>
      <c r="CO197" s="644"/>
      <c r="CP197" s="644"/>
      <c r="CQ197" s="644"/>
      <c r="CR197" s="644"/>
      <c r="CS197" s="644"/>
      <c r="CT197" s="644"/>
      <c r="CU197" s="644"/>
      <c r="CV197" s="644"/>
      <c r="CW197" s="644"/>
      <c r="CX197" s="644"/>
      <c r="CY197" s="644"/>
      <c r="CZ197" s="644"/>
    </row>
    <row r="198" spans="1:104" s="214" customFormat="1" ht="18.75" customHeight="1" x14ac:dyDescent="0.2">
      <c r="A198" s="339" t="s">
        <v>46</v>
      </c>
      <c r="B198" s="339"/>
      <c r="C198" s="339"/>
      <c r="D198" s="339"/>
      <c r="E198" s="339"/>
      <c r="F198" s="339"/>
      <c r="G198" s="339"/>
      <c r="H198" s="339"/>
      <c r="I198" s="339"/>
      <c r="J198" s="339"/>
      <c r="K198" s="339"/>
      <c r="L198" s="339"/>
      <c r="M198" s="339"/>
      <c r="N198" s="339"/>
      <c r="O198" s="339"/>
      <c r="P198" s="339"/>
      <c r="Q198" s="339"/>
      <c r="R198" s="339"/>
      <c r="S198" s="339"/>
      <c r="T198" s="339"/>
      <c r="U198" s="339"/>
      <c r="V198" s="339"/>
      <c r="W198" s="604" t="s">
        <v>449</v>
      </c>
      <c r="X198" s="604"/>
      <c r="Y198" s="604"/>
      <c r="Z198" s="604"/>
      <c r="AA198" s="604"/>
      <c r="AB198" s="604"/>
      <c r="AC198" s="604"/>
      <c r="AD198" s="604"/>
      <c r="AE198" s="604"/>
      <c r="AF198" s="604"/>
      <c r="AG198" s="604"/>
      <c r="AH198" s="604"/>
      <c r="AI198" s="604"/>
      <c r="AJ198" s="604"/>
      <c r="AK198" s="604"/>
      <c r="AL198" s="604"/>
      <c r="AM198" s="604"/>
      <c r="AN198" s="604"/>
      <c r="AO198" s="604"/>
      <c r="AP198" s="604"/>
      <c r="AQ198" s="604"/>
      <c r="AR198" s="604"/>
      <c r="AS198" s="604"/>
      <c r="AT198" s="604"/>
      <c r="AU198" s="604"/>
      <c r="AV198" s="604"/>
      <c r="AW198" s="604"/>
      <c r="AX198" s="604"/>
      <c r="AY198" s="604"/>
      <c r="AZ198" s="604"/>
      <c r="BA198" s="604"/>
      <c r="BB198" s="604"/>
      <c r="BC198" s="604"/>
      <c r="BD198" s="604"/>
      <c r="BE198" s="604"/>
      <c r="BF198" s="604"/>
      <c r="BG198" s="604"/>
      <c r="BH198" s="604"/>
      <c r="BI198" s="604"/>
      <c r="BJ198" s="604"/>
      <c r="BK198" s="604"/>
      <c r="BL198" s="604"/>
      <c r="BM198" s="604"/>
      <c r="BN198" s="604"/>
      <c r="BO198" s="604"/>
      <c r="BP198" s="604"/>
      <c r="BQ198" s="604"/>
      <c r="BR198" s="604"/>
      <c r="BS198" s="604"/>
      <c r="BT198" s="604"/>
      <c r="BU198" s="604"/>
      <c r="BV198" s="604"/>
      <c r="BW198" s="604"/>
      <c r="BX198" s="604"/>
      <c r="BY198" s="604"/>
      <c r="BZ198" s="604"/>
      <c r="CA198" s="604"/>
      <c r="CB198" s="604"/>
      <c r="CC198" s="604"/>
      <c r="CD198" s="604"/>
      <c r="CE198" s="604"/>
      <c r="CF198" s="604"/>
      <c r="CG198" s="604"/>
      <c r="CH198" s="604"/>
      <c r="CI198" s="604"/>
      <c r="CJ198" s="604"/>
      <c r="CK198" s="604"/>
      <c r="CL198" s="604"/>
      <c r="CM198" s="604"/>
      <c r="CN198" s="604"/>
      <c r="CO198" s="604"/>
      <c r="CP198" s="604"/>
      <c r="CQ198" s="604"/>
      <c r="CR198" s="604"/>
      <c r="CS198" s="604"/>
      <c r="CT198" s="604"/>
      <c r="CU198" s="604"/>
      <c r="CV198" s="604"/>
      <c r="CW198" s="604"/>
      <c r="CX198" s="604"/>
      <c r="CY198" s="604"/>
      <c r="CZ198" s="604"/>
    </row>
    <row r="199" spans="1:104" s="214" customFormat="1" ht="54.75" customHeight="1" x14ac:dyDescent="0.25">
      <c r="A199" s="565" t="s">
        <v>48</v>
      </c>
      <c r="B199" s="566"/>
      <c r="C199" s="566"/>
      <c r="D199" s="566"/>
      <c r="E199" s="566"/>
      <c r="F199" s="566"/>
      <c r="G199" s="567"/>
      <c r="H199" s="565" t="s">
        <v>0</v>
      </c>
      <c r="I199" s="566"/>
      <c r="J199" s="566"/>
      <c r="K199" s="566"/>
      <c r="L199" s="566"/>
      <c r="M199" s="566"/>
      <c r="N199" s="566"/>
      <c r="O199" s="566"/>
      <c r="P199" s="566"/>
      <c r="Q199" s="566"/>
      <c r="R199" s="566"/>
      <c r="S199" s="566"/>
      <c r="T199" s="566"/>
      <c r="U199" s="566"/>
      <c r="V199" s="566"/>
      <c r="W199" s="566"/>
      <c r="X199" s="566"/>
      <c r="Y199" s="566"/>
      <c r="Z199" s="566"/>
      <c r="AA199" s="566"/>
      <c r="AB199" s="566"/>
      <c r="AC199" s="566"/>
      <c r="AD199" s="566"/>
      <c r="AE199" s="566"/>
      <c r="AF199" s="566"/>
      <c r="AG199" s="566"/>
      <c r="AH199" s="566"/>
      <c r="AI199" s="566"/>
      <c r="AJ199" s="566"/>
      <c r="AK199" s="566"/>
      <c r="AL199" s="566"/>
      <c r="AM199" s="566"/>
      <c r="AN199" s="566"/>
      <c r="AO199" s="566"/>
      <c r="AP199" s="566"/>
      <c r="AQ199" s="566"/>
      <c r="AR199" s="566"/>
      <c r="AS199" s="566"/>
      <c r="AT199" s="566"/>
      <c r="AU199" s="566"/>
      <c r="AV199" s="566"/>
      <c r="AW199" s="566"/>
      <c r="AX199" s="566"/>
      <c r="AY199" s="566"/>
      <c r="AZ199" s="566"/>
      <c r="BA199" s="566"/>
      <c r="BB199" s="567"/>
      <c r="BC199" s="583" t="s">
        <v>91</v>
      </c>
      <c r="BD199" s="584"/>
      <c r="BE199" s="584"/>
      <c r="BF199" s="584"/>
      <c r="BG199" s="584"/>
      <c r="BH199" s="584"/>
      <c r="BI199" s="584"/>
      <c r="BJ199" s="584"/>
      <c r="BK199" s="584"/>
      <c r="BL199" s="584"/>
      <c r="BM199" s="584"/>
      <c r="BN199" s="584"/>
      <c r="BO199" s="584"/>
      <c r="BP199" s="584"/>
      <c r="BQ199" s="584"/>
      <c r="BR199" s="585"/>
      <c r="BS199" s="583" t="s">
        <v>277</v>
      </c>
      <c r="BT199" s="584"/>
      <c r="BU199" s="584"/>
      <c r="BV199" s="584"/>
      <c r="BW199" s="584"/>
      <c r="BX199" s="584"/>
      <c r="BY199" s="584"/>
      <c r="BZ199" s="584"/>
      <c r="CA199" s="584"/>
      <c r="CB199" s="584"/>
      <c r="CC199" s="584"/>
      <c r="CD199" s="584"/>
      <c r="CE199" s="584"/>
      <c r="CF199" s="584"/>
      <c r="CG199" s="584"/>
      <c r="CH199" s="585"/>
      <c r="CI199" s="583" t="s">
        <v>276</v>
      </c>
      <c r="CJ199" s="584"/>
      <c r="CK199" s="584"/>
      <c r="CL199" s="584"/>
      <c r="CM199" s="584"/>
      <c r="CN199" s="584"/>
      <c r="CO199" s="584"/>
      <c r="CP199" s="584"/>
      <c r="CQ199" s="584"/>
      <c r="CR199" s="584"/>
      <c r="CS199" s="584"/>
      <c r="CT199" s="584"/>
      <c r="CU199" s="584"/>
      <c r="CV199" s="584"/>
      <c r="CW199" s="584"/>
      <c r="CX199" s="584"/>
      <c r="CY199" s="584"/>
      <c r="CZ199" s="585"/>
    </row>
    <row r="200" spans="1:104" s="214" customFormat="1" ht="26.25" customHeight="1" x14ac:dyDescent="0.25">
      <c r="A200" s="582">
        <v>1</v>
      </c>
      <c r="B200" s="582"/>
      <c r="C200" s="582"/>
      <c r="D200" s="582"/>
      <c r="E200" s="582"/>
      <c r="F200" s="582"/>
      <c r="G200" s="582"/>
      <c r="H200" s="582">
        <v>2</v>
      </c>
      <c r="I200" s="582"/>
      <c r="J200" s="582"/>
      <c r="K200" s="582"/>
      <c r="L200" s="582"/>
      <c r="M200" s="582"/>
      <c r="N200" s="582"/>
      <c r="O200" s="582"/>
      <c r="P200" s="582"/>
      <c r="Q200" s="582"/>
      <c r="R200" s="582"/>
      <c r="S200" s="582"/>
      <c r="T200" s="582"/>
      <c r="U200" s="582"/>
      <c r="V200" s="582"/>
      <c r="W200" s="582"/>
      <c r="X200" s="582"/>
      <c r="Y200" s="582"/>
      <c r="Z200" s="582"/>
      <c r="AA200" s="582"/>
      <c r="AB200" s="582"/>
      <c r="AC200" s="582"/>
      <c r="AD200" s="582"/>
      <c r="AE200" s="582"/>
      <c r="AF200" s="582"/>
      <c r="AG200" s="582"/>
      <c r="AH200" s="582"/>
      <c r="AI200" s="582"/>
      <c r="AJ200" s="582"/>
      <c r="AK200" s="582"/>
      <c r="AL200" s="582"/>
      <c r="AM200" s="582"/>
      <c r="AN200" s="582"/>
      <c r="AO200" s="582"/>
      <c r="AP200" s="582"/>
      <c r="AQ200" s="582"/>
      <c r="AR200" s="582"/>
      <c r="AS200" s="582"/>
      <c r="AT200" s="582"/>
      <c r="AU200" s="582"/>
      <c r="AV200" s="582"/>
      <c r="AW200" s="582"/>
      <c r="AX200" s="582"/>
      <c r="AY200" s="582"/>
      <c r="AZ200" s="582"/>
      <c r="BA200" s="582"/>
      <c r="BB200" s="582"/>
      <c r="BC200" s="582">
        <v>3</v>
      </c>
      <c r="BD200" s="582"/>
      <c r="BE200" s="582"/>
      <c r="BF200" s="582"/>
      <c r="BG200" s="582"/>
      <c r="BH200" s="582"/>
      <c r="BI200" s="582"/>
      <c r="BJ200" s="582"/>
      <c r="BK200" s="582"/>
      <c r="BL200" s="582"/>
      <c r="BM200" s="582"/>
      <c r="BN200" s="582"/>
      <c r="BO200" s="582"/>
      <c r="BP200" s="582"/>
      <c r="BQ200" s="582"/>
      <c r="BR200" s="582"/>
      <c r="BS200" s="582">
        <v>4</v>
      </c>
      <c r="BT200" s="582"/>
      <c r="BU200" s="582"/>
      <c r="BV200" s="582"/>
      <c r="BW200" s="582"/>
      <c r="BX200" s="582"/>
      <c r="BY200" s="582"/>
      <c r="BZ200" s="582"/>
      <c r="CA200" s="582"/>
      <c r="CB200" s="582"/>
      <c r="CC200" s="582"/>
      <c r="CD200" s="582"/>
      <c r="CE200" s="582"/>
      <c r="CF200" s="582"/>
      <c r="CG200" s="582"/>
      <c r="CH200" s="582"/>
      <c r="CI200" s="582">
        <v>5</v>
      </c>
      <c r="CJ200" s="582"/>
      <c r="CK200" s="582"/>
      <c r="CL200" s="582"/>
      <c r="CM200" s="582"/>
      <c r="CN200" s="582"/>
      <c r="CO200" s="582"/>
      <c r="CP200" s="582"/>
      <c r="CQ200" s="582"/>
      <c r="CR200" s="582"/>
      <c r="CS200" s="582"/>
      <c r="CT200" s="582"/>
      <c r="CU200" s="582"/>
      <c r="CV200" s="582"/>
      <c r="CW200" s="582"/>
      <c r="CX200" s="582"/>
      <c r="CY200" s="582"/>
      <c r="CZ200" s="582"/>
    </row>
    <row r="201" spans="1:104" s="214" customFormat="1" ht="15" customHeight="1" x14ac:dyDescent="0.25">
      <c r="A201" s="611" t="s">
        <v>438</v>
      </c>
      <c r="B201" s="612"/>
      <c r="C201" s="612"/>
      <c r="D201" s="612"/>
      <c r="E201" s="612"/>
      <c r="F201" s="612"/>
      <c r="G201" s="612"/>
      <c r="H201" s="612"/>
      <c r="I201" s="612"/>
      <c r="J201" s="612"/>
      <c r="K201" s="612"/>
      <c r="L201" s="612"/>
      <c r="M201" s="612"/>
      <c r="N201" s="612"/>
      <c r="O201" s="612"/>
      <c r="P201" s="612"/>
      <c r="Q201" s="612"/>
      <c r="R201" s="612"/>
      <c r="S201" s="612"/>
      <c r="T201" s="612"/>
      <c r="U201" s="612"/>
      <c r="V201" s="612"/>
      <c r="W201" s="612"/>
      <c r="X201" s="612"/>
      <c r="Y201" s="612"/>
      <c r="Z201" s="612"/>
      <c r="AA201" s="612"/>
      <c r="AB201" s="612"/>
      <c r="AC201" s="612"/>
      <c r="AD201" s="612"/>
      <c r="AE201" s="612"/>
      <c r="AF201" s="612"/>
      <c r="AG201" s="612"/>
      <c r="AH201" s="612"/>
      <c r="AI201" s="612"/>
      <c r="AJ201" s="612"/>
      <c r="AK201" s="612"/>
      <c r="AL201" s="612"/>
      <c r="AM201" s="612"/>
      <c r="AN201" s="612"/>
      <c r="AO201" s="612"/>
      <c r="AP201" s="612"/>
      <c r="AQ201" s="612"/>
      <c r="AR201" s="612"/>
      <c r="AS201" s="612"/>
      <c r="AT201" s="612"/>
      <c r="AU201" s="612"/>
      <c r="AV201" s="612"/>
      <c r="AW201" s="612"/>
      <c r="AX201" s="612"/>
      <c r="AY201" s="612"/>
      <c r="AZ201" s="612"/>
      <c r="BA201" s="612"/>
      <c r="BB201" s="612"/>
      <c r="BC201" s="612"/>
      <c r="BD201" s="612"/>
      <c r="BE201" s="612"/>
      <c r="BF201" s="612"/>
      <c r="BG201" s="612"/>
      <c r="BH201" s="612"/>
      <c r="BI201" s="612"/>
      <c r="BJ201" s="612"/>
      <c r="BK201" s="612"/>
      <c r="BL201" s="612"/>
      <c r="BM201" s="612"/>
      <c r="BN201" s="612"/>
      <c r="BO201" s="612"/>
      <c r="BP201" s="612"/>
      <c r="BQ201" s="612"/>
      <c r="BR201" s="612"/>
      <c r="BS201" s="612"/>
      <c r="BT201" s="612"/>
      <c r="BU201" s="612"/>
      <c r="BV201" s="612"/>
      <c r="BW201" s="612"/>
      <c r="BX201" s="612"/>
      <c r="BY201" s="612"/>
      <c r="BZ201" s="612"/>
      <c r="CA201" s="612"/>
      <c r="CB201" s="612"/>
      <c r="CC201" s="612"/>
      <c r="CD201" s="612"/>
      <c r="CE201" s="612"/>
      <c r="CF201" s="612"/>
      <c r="CG201" s="612"/>
      <c r="CH201" s="612"/>
      <c r="CI201" s="612"/>
      <c r="CJ201" s="612"/>
      <c r="CK201" s="612"/>
      <c r="CL201" s="612"/>
      <c r="CM201" s="612"/>
      <c r="CN201" s="612"/>
      <c r="CO201" s="612"/>
      <c r="CP201" s="612"/>
      <c r="CQ201" s="612"/>
      <c r="CR201" s="612"/>
      <c r="CS201" s="612"/>
      <c r="CT201" s="612"/>
      <c r="CU201" s="612"/>
      <c r="CV201" s="612"/>
      <c r="CW201" s="612"/>
      <c r="CX201" s="612"/>
      <c r="CY201" s="612"/>
      <c r="CZ201" s="613"/>
    </row>
    <row r="202" spans="1:104" s="214" customFormat="1" ht="15" hidden="1" customHeight="1" x14ac:dyDescent="0.25">
      <c r="A202" s="614" t="s">
        <v>66</v>
      </c>
      <c r="B202" s="615"/>
      <c r="C202" s="615"/>
      <c r="D202" s="615"/>
      <c r="E202" s="615"/>
      <c r="F202" s="615"/>
      <c r="G202" s="616"/>
      <c r="H202" s="617" t="s">
        <v>769</v>
      </c>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18"/>
      <c r="AL202" s="618"/>
      <c r="AM202" s="618"/>
      <c r="AN202" s="618"/>
      <c r="AO202" s="618"/>
      <c r="AP202" s="618"/>
      <c r="AQ202" s="618"/>
      <c r="AR202" s="618"/>
      <c r="AS202" s="618"/>
      <c r="AT202" s="618"/>
      <c r="AU202" s="618"/>
      <c r="AV202" s="618"/>
      <c r="AW202" s="618"/>
      <c r="AX202" s="618"/>
      <c r="AY202" s="618"/>
      <c r="AZ202" s="618"/>
      <c r="BA202" s="618"/>
      <c r="BB202" s="619"/>
      <c r="BC202" s="605">
        <v>1</v>
      </c>
      <c r="BD202" s="606"/>
      <c r="BE202" s="606"/>
      <c r="BF202" s="606"/>
      <c r="BG202" s="606"/>
      <c r="BH202" s="606"/>
      <c r="BI202" s="606"/>
      <c r="BJ202" s="606"/>
      <c r="BK202" s="606"/>
      <c r="BL202" s="606"/>
      <c r="BM202" s="606"/>
      <c r="BN202" s="606"/>
      <c r="BO202" s="606"/>
      <c r="BP202" s="606"/>
      <c r="BQ202" s="606"/>
      <c r="BR202" s="607"/>
      <c r="BS202" s="620">
        <f>CI202/BC202</f>
        <v>115000</v>
      </c>
      <c r="BT202" s="621"/>
      <c r="BU202" s="621"/>
      <c r="BV202" s="621"/>
      <c r="BW202" s="621"/>
      <c r="BX202" s="621"/>
      <c r="BY202" s="621"/>
      <c r="BZ202" s="621"/>
      <c r="CA202" s="621"/>
      <c r="CB202" s="621"/>
      <c r="CC202" s="621"/>
      <c r="CD202" s="621"/>
      <c r="CE202" s="621"/>
      <c r="CF202" s="621"/>
      <c r="CG202" s="621"/>
      <c r="CH202" s="622"/>
      <c r="CI202" s="620">
        <v>115000</v>
      </c>
      <c r="CJ202" s="621"/>
      <c r="CK202" s="621"/>
      <c r="CL202" s="621"/>
      <c r="CM202" s="621"/>
      <c r="CN202" s="621"/>
      <c r="CO202" s="621"/>
      <c r="CP202" s="621"/>
      <c r="CQ202" s="621"/>
      <c r="CR202" s="621"/>
      <c r="CS202" s="621"/>
      <c r="CT202" s="621"/>
      <c r="CU202" s="621"/>
      <c r="CV202" s="621"/>
      <c r="CW202" s="621"/>
      <c r="CX202" s="621"/>
      <c r="CY202" s="621"/>
      <c r="CZ202" s="622"/>
    </row>
    <row r="203" spans="1:104" s="214" customFormat="1" ht="15" hidden="1" customHeight="1" x14ac:dyDescent="0.25">
      <c r="A203" s="614" t="s">
        <v>70</v>
      </c>
      <c r="B203" s="615"/>
      <c r="C203" s="615"/>
      <c r="D203" s="615"/>
      <c r="E203" s="615"/>
      <c r="F203" s="615"/>
      <c r="G203" s="616"/>
      <c r="H203" s="617" t="s">
        <v>624</v>
      </c>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18"/>
      <c r="AL203" s="618"/>
      <c r="AM203" s="618"/>
      <c r="AN203" s="618"/>
      <c r="AO203" s="618"/>
      <c r="AP203" s="618"/>
      <c r="AQ203" s="618"/>
      <c r="AR203" s="618"/>
      <c r="AS203" s="618"/>
      <c r="AT203" s="618"/>
      <c r="AU203" s="618"/>
      <c r="AV203" s="618"/>
      <c r="AW203" s="618"/>
      <c r="AX203" s="618"/>
      <c r="AY203" s="618"/>
      <c r="AZ203" s="618"/>
      <c r="BA203" s="618"/>
      <c r="BB203" s="619"/>
      <c r="BC203" s="605">
        <v>1</v>
      </c>
      <c r="BD203" s="606"/>
      <c r="BE203" s="606"/>
      <c r="BF203" s="606"/>
      <c r="BG203" s="606"/>
      <c r="BH203" s="606"/>
      <c r="BI203" s="606"/>
      <c r="BJ203" s="606"/>
      <c r="BK203" s="606"/>
      <c r="BL203" s="606"/>
      <c r="BM203" s="606"/>
      <c r="BN203" s="606"/>
      <c r="BO203" s="606"/>
      <c r="BP203" s="606"/>
      <c r="BQ203" s="606"/>
      <c r="BR203" s="607"/>
      <c r="BS203" s="620">
        <f t="shared" ref="BS203:BS208" si="1">CI203/BC203</f>
        <v>50000</v>
      </c>
      <c r="BT203" s="621"/>
      <c r="BU203" s="621"/>
      <c r="BV203" s="621"/>
      <c r="BW203" s="621"/>
      <c r="BX203" s="621"/>
      <c r="BY203" s="621"/>
      <c r="BZ203" s="621"/>
      <c r="CA203" s="621"/>
      <c r="CB203" s="621"/>
      <c r="CC203" s="621"/>
      <c r="CD203" s="621"/>
      <c r="CE203" s="621"/>
      <c r="CF203" s="621"/>
      <c r="CG203" s="621"/>
      <c r="CH203" s="622"/>
      <c r="CI203" s="620">
        <v>50000</v>
      </c>
      <c r="CJ203" s="621"/>
      <c r="CK203" s="621"/>
      <c r="CL203" s="621"/>
      <c r="CM203" s="621"/>
      <c r="CN203" s="621"/>
      <c r="CO203" s="621"/>
      <c r="CP203" s="621"/>
      <c r="CQ203" s="621"/>
      <c r="CR203" s="621"/>
      <c r="CS203" s="621"/>
      <c r="CT203" s="621"/>
      <c r="CU203" s="621"/>
      <c r="CV203" s="621"/>
      <c r="CW203" s="621"/>
      <c r="CX203" s="621"/>
      <c r="CY203" s="621"/>
      <c r="CZ203" s="622"/>
    </row>
    <row r="204" spans="1:104" s="214" customFormat="1" ht="15" hidden="1" customHeight="1" x14ac:dyDescent="0.25">
      <c r="A204" s="614" t="s">
        <v>71</v>
      </c>
      <c r="B204" s="615"/>
      <c r="C204" s="615"/>
      <c r="D204" s="615"/>
      <c r="E204" s="615"/>
      <c r="F204" s="615"/>
      <c r="G204" s="616"/>
      <c r="H204" s="617" t="s">
        <v>681</v>
      </c>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18"/>
      <c r="AL204" s="618"/>
      <c r="AM204" s="618"/>
      <c r="AN204" s="618"/>
      <c r="AO204" s="618"/>
      <c r="AP204" s="618"/>
      <c r="AQ204" s="618"/>
      <c r="AR204" s="618"/>
      <c r="AS204" s="618"/>
      <c r="AT204" s="618"/>
      <c r="AU204" s="618"/>
      <c r="AV204" s="618"/>
      <c r="AW204" s="618"/>
      <c r="AX204" s="618"/>
      <c r="AY204" s="618"/>
      <c r="AZ204" s="618"/>
      <c r="BA204" s="618"/>
      <c r="BB204" s="619"/>
      <c r="BC204" s="605">
        <v>5</v>
      </c>
      <c r="BD204" s="606"/>
      <c r="BE204" s="606"/>
      <c r="BF204" s="606"/>
      <c r="BG204" s="606"/>
      <c r="BH204" s="606"/>
      <c r="BI204" s="606"/>
      <c r="BJ204" s="606"/>
      <c r="BK204" s="606"/>
      <c r="BL204" s="606"/>
      <c r="BM204" s="606"/>
      <c r="BN204" s="606"/>
      <c r="BO204" s="606"/>
      <c r="BP204" s="606"/>
      <c r="BQ204" s="606"/>
      <c r="BR204" s="607"/>
      <c r="BS204" s="620">
        <f t="shared" si="1"/>
        <v>2000</v>
      </c>
      <c r="BT204" s="621"/>
      <c r="BU204" s="621"/>
      <c r="BV204" s="621"/>
      <c r="BW204" s="621"/>
      <c r="BX204" s="621"/>
      <c r="BY204" s="621"/>
      <c r="BZ204" s="621"/>
      <c r="CA204" s="621"/>
      <c r="CB204" s="621"/>
      <c r="CC204" s="621"/>
      <c r="CD204" s="621"/>
      <c r="CE204" s="621"/>
      <c r="CF204" s="621"/>
      <c r="CG204" s="621"/>
      <c r="CH204" s="622"/>
      <c r="CI204" s="620">
        <v>10000</v>
      </c>
      <c r="CJ204" s="621"/>
      <c r="CK204" s="621"/>
      <c r="CL204" s="621"/>
      <c r="CM204" s="621"/>
      <c r="CN204" s="621"/>
      <c r="CO204" s="621"/>
      <c r="CP204" s="621"/>
      <c r="CQ204" s="621"/>
      <c r="CR204" s="621"/>
      <c r="CS204" s="621"/>
      <c r="CT204" s="621"/>
      <c r="CU204" s="621"/>
      <c r="CV204" s="621"/>
      <c r="CW204" s="621"/>
      <c r="CX204" s="621"/>
      <c r="CY204" s="621"/>
      <c r="CZ204" s="622"/>
    </row>
    <row r="205" spans="1:104" s="214" customFormat="1" ht="15" hidden="1" customHeight="1" x14ac:dyDescent="0.25">
      <c r="A205" s="614" t="s">
        <v>348</v>
      </c>
      <c r="B205" s="615"/>
      <c r="C205" s="615"/>
      <c r="D205" s="615"/>
      <c r="E205" s="615"/>
      <c r="F205" s="615"/>
      <c r="G205" s="616"/>
      <c r="H205" s="617" t="s">
        <v>628</v>
      </c>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18"/>
      <c r="AL205" s="618"/>
      <c r="AM205" s="618"/>
      <c r="AN205" s="618"/>
      <c r="AO205" s="618"/>
      <c r="AP205" s="618"/>
      <c r="AQ205" s="618"/>
      <c r="AR205" s="618"/>
      <c r="AS205" s="618"/>
      <c r="AT205" s="618"/>
      <c r="AU205" s="618"/>
      <c r="AV205" s="618"/>
      <c r="AW205" s="618"/>
      <c r="AX205" s="618"/>
      <c r="AY205" s="618"/>
      <c r="AZ205" s="618"/>
      <c r="BA205" s="618"/>
      <c r="BB205" s="619"/>
      <c r="BC205" s="605">
        <v>12</v>
      </c>
      <c r="BD205" s="606"/>
      <c r="BE205" s="606"/>
      <c r="BF205" s="606"/>
      <c r="BG205" s="606"/>
      <c r="BH205" s="606"/>
      <c r="BI205" s="606"/>
      <c r="BJ205" s="606"/>
      <c r="BK205" s="606"/>
      <c r="BL205" s="606"/>
      <c r="BM205" s="606"/>
      <c r="BN205" s="606"/>
      <c r="BO205" s="606"/>
      <c r="BP205" s="606"/>
      <c r="BQ205" s="606"/>
      <c r="BR205" s="607"/>
      <c r="BS205" s="620">
        <f t="shared" si="1"/>
        <v>5000</v>
      </c>
      <c r="BT205" s="621"/>
      <c r="BU205" s="621"/>
      <c r="BV205" s="621"/>
      <c r="BW205" s="621"/>
      <c r="BX205" s="621"/>
      <c r="BY205" s="621"/>
      <c r="BZ205" s="621"/>
      <c r="CA205" s="621"/>
      <c r="CB205" s="621"/>
      <c r="CC205" s="621"/>
      <c r="CD205" s="621"/>
      <c r="CE205" s="621"/>
      <c r="CF205" s="621"/>
      <c r="CG205" s="621"/>
      <c r="CH205" s="622"/>
      <c r="CI205" s="620">
        <v>60000</v>
      </c>
      <c r="CJ205" s="621"/>
      <c r="CK205" s="621"/>
      <c r="CL205" s="621"/>
      <c r="CM205" s="621"/>
      <c r="CN205" s="621"/>
      <c r="CO205" s="621"/>
      <c r="CP205" s="621"/>
      <c r="CQ205" s="621"/>
      <c r="CR205" s="621"/>
      <c r="CS205" s="621"/>
      <c r="CT205" s="621"/>
      <c r="CU205" s="621"/>
      <c r="CV205" s="621"/>
      <c r="CW205" s="621"/>
      <c r="CX205" s="621"/>
      <c r="CY205" s="621"/>
      <c r="CZ205" s="622"/>
    </row>
    <row r="206" spans="1:104" s="339" customFormat="1" ht="14.25" x14ac:dyDescent="0.2">
      <c r="A206" s="614" t="s">
        <v>349</v>
      </c>
      <c r="B206" s="615"/>
      <c r="C206" s="615"/>
      <c r="D206" s="615"/>
      <c r="E206" s="615"/>
      <c r="F206" s="615"/>
      <c r="G206" s="616"/>
      <c r="H206" s="617" t="s">
        <v>629</v>
      </c>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18"/>
      <c r="AL206" s="618"/>
      <c r="AM206" s="618"/>
      <c r="AN206" s="618"/>
      <c r="AO206" s="618"/>
      <c r="AP206" s="618"/>
      <c r="AQ206" s="618"/>
      <c r="AR206" s="618"/>
      <c r="AS206" s="618"/>
      <c r="AT206" s="618"/>
      <c r="AU206" s="618"/>
      <c r="AV206" s="618"/>
      <c r="AW206" s="618"/>
      <c r="AX206" s="618"/>
      <c r="AY206" s="618"/>
      <c r="AZ206" s="618"/>
      <c r="BA206" s="618"/>
      <c r="BB206" s="619"/>
      <c r="BC206" s="605">
        <v>1</v>
      </c>
      <c r="BD206" s="606"/>
      <c r="BE206" s="606"/>
      <c r="BF206" s="606"/>
      <c r="BG206" s="606"/>
      <c r="BH206" s="606"/>
      <c r="BI206" s="606"/>
      <c r="BJ206" s="606"/>
      <c r="BK206" s="606"/>
      <c r="BL206" s="606"/>
      <c r="BM206" s="606"/>
      <c r="BN206" s="606"/>
      <c r="BO206" s="606"/>
      <c r="BP206" s="606"/>
      <c r="BQ206" s="606"/>
      <c r="BR206" s="607"/>
      <c r="BS206" s="620">
        <f t="shared" si="1"/>
        <v>35000</v>
      </c>
      <c r="BT206" s="621"/>
      <c r="BU206" s="621"/>
      <c r="BV206" s="621"/>
      <c r="BW206" s="621"/>
      <c r="BX206" s="621"/>
      <c r="BY206" s="621"/>
      <c r="BZ206" s="621"/>
      <c r="CA206" s="621"/>
      <c r="CB206" s="621"/>
      <c r="CC206" s="621"/>
      <c r="CD206" s="621"/>
      <c r="CE206" s="621"/>
      <c r="CF206" s="621"/>
      <c r="CG206" s="621"/>
      <c r="CH206" s="622"/>
      <c r="CI206" s="620">
        <v>35000</v>
      </c>
      <c r="CJ206" s="621"/>
      <c r="CK206" s="621"/>
      <c r="CL206" s="621"/>
      <c r="CM206" s="621"/>
      <c r="CN206" s="621"/>
      <c r="CO206" s="621"/>
      <c r="CP206" s="621"/>
      <c r="CQ206" s="621"/>
      <c r="CR206" s="621"/>
      <c r="CS206" s="621"/>
      <c r="CT206" s="621"/>
      <c r="CU206" s="621"/>
      <c r="CV206" s="621"/>
      <c r="CW206" s="621"/>
      <c r="CX206" s="621"/>
      <c r="CY206" s="621"/>
      <c r="CZ206" s="622"/>
    </row>
    <row r="207" spans="1:104" s="339" customFormat="1" ht="14.25" x14ac:dyDescent="0.2">
      <c r="A207" s="614" t="s">
        <v>350</v>
      </c>
      <c r="B207" s="615"/>
      <c r="C207" s="615"/>
      <c r="D207" s="615"/>
      <c r="E207" s="615"/>
      <c r="F207" s="615"/>
      <c r="G207" s="616"/>
      <c r="H207" s="617" t="s">
        <v>527</v>
      </c>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18"/>
      <c r="AL207" s="618"/>
      <c r="AM207" s="618"/>
      <c r="AN207" s="618"/>
      <c r="AO207" s="618"/>
      <c r="AP207" s="618"/>
      <c r="AQ207" s="618"/>
      <c r="AR207" s="618"/>
      <c r="AS207" s="618"/>
      <c r="AT207" s="618"/>
      <c r="AU207" s="618"/>
      <c r="AV207" s="618"/>
      <c r="AW207" s="618"/>
      <c r="AX207" s="618"/>
      <c r="AY207" s="618"/>
      <c r="AZ207" s="618"/>
      <c r="BA207" s="618"/>
      <c r="BB207" s="619"/>
      <c r="BC207" s="605">
        <v>12</v>
      </c>
      <c r="BD207" s="606"/>
      <c r="BE207" s="606"/>
      <c r="BF207" s="606"/>
      <c r="BG207" s="606"/>
      <c r="BH207" s="606"/>
      <c r="BI207" s="606"/>
      <c r="BJ207" s="606"/>
      <c r="BK207" s="606"/>
      <c r="BL207" s="606"/>
      <c r="BM207" s="606"/>
      <c r="BN207" s="606"/>
      <c r="BO207" s="606"/>
      <c r="BP207" s="606"/>
      <c r="BQ207" s="606"/>
      <c r="BR207" s="607"/>
      <c r="BS207" s="620">
        <f t="shared" si="1"/>
        <v>5000</v>
      </c>
      <c r="BT207" s="621"/>
      <c r="BU207" s="621"/>
      <c r="BV207" s="621"/>
      <c r="BW207" s="621"/>
      <c r="BX207" s="621"/>
      <c r="BY207" s="621"/>
      <c r="BZ207" s="621"/>
      <c r="CA207" s="621"/>
      <c r="CB207" s="621"/>
      <c r="CC207" s="621"/>
      <c r="CD207" s="621"/>
      <c r="CE207" s="621"/>
      <c r="CF207" s="621"/>
      <c r="CG207" s="621"/>
      <c r="CH207" s="622"/>
      <c r="CI207" s="620">
        <v>60000</v>
      </c>
      <c r="CJ207" s="621"/>
      <c r="CK207" s="621"/>
      <c r="CL207" s="621"/>
      <c r="CM207" s="621"/>
      <c r="CN207" s="621"/>
      <c r="CO207" s="621"/>
      <c r="CP207" s="621"/>
      <c r="CQ207" s="621"/>
      <c r="CR207" s="621"/>
      <c r="CS207" s="621"/>
      <c r="CT207" s="621"/>
      <c r="CU207" s="621"/>
      <c r="CV207" s="621"/>
      <c r="CW207" s="621"/>
      <c r="CX207" s="621"/>
      <c r="CY207" s="621"/>
      <c r="CZ207" s="622"/>
    </row>
    <row r="208" spans="1:104" ht="30" customHeight="1" x14ac:dyDescent="0.25">
      <c r="A208" s="614" t="s">
        <v>351</v>
      </c>
      <c r="B208" s="615"/>
      <c r="C208" s="615"/>
      <c r="D208" s="615"/>
      <c r="E208" s="615"/>
      <c r="F208" s="615"/>
      <c r="G208" s="616"/>
      <c r="H208" s="617" t="s">
        <v>528</v>
      </c>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18"/>
      <c r="AL208" s="618"/>
      <c r="AM208" s="618"/>
      <c r="AN208" s="618"/>
      <c r="AO208" s="618"/>
      <c r="AP208" s="618"/>
      <c r="AQ208" s="618"/>
      <c r="AR208" s="618"/>
      <c r="AS208" s="618"/>
      <c r="AT208" s="618"/>
      <c r="AU208" s="618"/>
      <c r="AV208" s="618"/>
      <c r="AW208" s="618"/>
      <c r="AX208" s="618"/>
      <c r="AY208" s="618"/>
      <c r="AZ208" s="618"/>
      <c r="BA208" s="618"/>
      <c r="BB208" s="619"/>
      <c r="BC208" s="605">
        <v>12</v>
      </c>
      <c r="BD208" s="606"/>
      <c r="BE208" s="606"/>
      <c r="BF208" s="606"/>
      <c r="BG208" s="606"/>
      <c r="BH208" s="606"/>
      <c r="BI208" s="606"/>
      <c r="BJ208" s="606"/>
      <c r="BK208" s="606"/>
      <c r="BL208" s="606"/>
      <c r="BM208" s="606"/>
      <c r="BN208" s="606"/>
      <c r="BO208" s="606"/>
      <c r="BP208" s="606"/>
      <c r="BQ208" s="606"/>
      <c r="BR208" s="607"/>
      <c r="BS208" s="620">
        <f t="shared" si="1"/>
        <v>25000</v>
      </c>
      <c r="BT208" s="621"/>
      <c r="BU208" s="621"/>
      <c r="BV208" s="621"/>
      <c r="BW208" s="621"/>
      <c r="BX208" s="621"/>
      <c r="BY208" s="621"/>
      <c r="BZ208" s="621"/>
      <c r="CA208" s="621"/>
      <c r="CB208" s="621"/>
      <c r="CC208" s="621"/>
      <c r="CD208" s="621"/>
      <c r="CE208" s="621"/>
      <c r="CF208" s="621"/>
      <c r="CG208" s="621"/>
      <c r="CH208" s="622"/>
      <c r="CI208" s="620">
        <v>300000</v>
      </c>
      <c r="CJ208" s="621"/>
      <c r="CK208" s="621"/>
      <c r="CL208" s="621"/>
      <c r="CM208" s="621"/>
      <c r="CN208" s="621"/>
      <c r="CO208" s="621"/>
      <c r="CP208" s="621"/>
      <c r="CQ208" s="621"/>
      <c r="CR208" s="621"/>
      <c r="CS208" s="621"/>
      <c r="CT208" s="621"/>
      <c r="CU208" s="621"/>
      <c r="CV208" s="621"/>
      <c r="CW208" s="621"/>
      <c r="CX208" s="621"/>
      <c r="CY208" s="621"/>
      <c r="CZ208" s="622"/>
    </row>
    <row r="209" spans="1:104" s="215" customFormat="1" ht="12.75" x14ac:dyDescent="0.2">
      <c r="A209" s="614" t="s">
        <v>352</v>
      </c>
      <c r="B209" s="615"/>
      <c r="C209" s="615"/>
      <c r="D209" s="615"/>
      <c r="E209" s="615"/>
      <c r="F209" s="615"/>
      <c r="G209" s="616"/>
      <c r="H209" s="617" t="s">
        <v>637</v>
      </c>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18"/>
      <c r="AL209" s="618"/>
      <c r="AM209" s="618"/>
      <c r="AN209" s="618"/>
      <c r="AO209" s="618"/>
      <c r="AP209" s="618"/>
      <c r="AQ209" s="618"/>
      <c r="AR209" s="618"/>
      <c r="AS209" s="618"/>
      <c r="AT209" s="618"/>
      <c r="AU209" s="618"/>
      <c r="AV209" s="618"/>
      <c r="AW209" s="618"/>
      <c r="AX209" s="618"/>
      <c r="AY209" s="618"/>
      <c r="AZ209" s="618"/>
      <c r="BA209" s="618"/>
      <c r="BB209" s="619"/>
      <c r="BC209" s="605">
        <v>2</v>
      </c>
      <c r="BD209" s="606"/>
      <c r="BE209" s="606"/>
      <c r="BF209" s="606"/>
      <c r="BG209" s="606"/>
      <c r="BH209" s="606"/>
      <c r="BI209" s="606"/>
      <c r="BJ209" s="606"/>
      <c r="BK209" s="606"/>
      <c r="BL209" s="606"/>
      <c r="BM209" s="606"/>
      <c r="BN209" s="606"/>
      <c r="BO209" s="606"/>
      <c r="BP209" s="606"/>
      <c r="BQ209" s="606"/>
      <c r="BR209" s="607"/>
      <c r="BS209" s="620">
        <f t="shared" ref="BS209:BS210" si="2">CI209/BC209</f>
        <v>22500</v>
      </c>
      <c r="BT209" s="621"/>
      <c r="BU209" s="621"/>
      <c r="BV209" s="621"/>
      <c r="BW209" s="621"/>
      <c r="BX209" s="621"/>
      <c r="BY209" s="621"/>
      <c r="BZ209" s="621"/>
      <c r="CA209" s="621"/>
      <c r="CB209" s="621"/>
      <c r="CC209" s="621"/>
      <c r="CD209" s="621"/>
      <c r="CE209" s="621"/>
      <c r="CF209" s="621"/>
      <c r="CG209" s="621"/>
      <c r="CH209" s="622"/>
      <c r="CI209" s="620">
        <v>45000</v>
      </c>
      <c r="CJ209" s="621"/>
      <c r="CK209" s="621"/>
      <c r="CL209" s="621"/>
      <c r="CM209" s="621"/>
      <c r="CN209" s="621"/>
      <c r="CO209" s="621"/>
      <c r="CP209" s="621"/>
      <c r="CQ209" s="621"/>
      <c r="CR209" s="621"/>
      <c r="CS209" s="621"/>
      <c r="CT209" s="621"/>
      <c r="CU209" s="621"/>
      <c r="CV209" s="621"/>
      <c r="CW209" s="621"/>
      <c r="CX209" s="621"/>
      <c r="CY209" s="621"/>
      <c r="CZ209" s="622"/>
    </row>
    <row r="210" spans="1:104" s="357" customFormat="1" ht="15" customHeight="1" x14ac:dyDescent="0.25">
      <c r="A210" s="614" t="s">
        <v>385</v>
      </c>
      <c r="B210" s="615"/>
      <c r="C210" s="615"/>
      <c r="D210" s="615"/>
      <c r="E210" s="615"/>
      <c r="F210" s="615"/>
      <c r="G210" s="616"/>
      <c r="H210" s="617" t="s">
        <v>768</v>
      </c>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18"/>
      <c r="AL210" s="618"/>
      <c r="AM210" s="618"/>
      <c r="AN210" s="618"/>
      <c r="AO210" s="618"/>
      <c r="AP210" s="618"/>
      <c r="AQ210" s="618"/>
      <c r="AR210" s="618"/>
      <c r="AS210" s="618"/>
      <c r="AT210" s="618"/>
      <c r="AU210" s="618"/>
      <c r="AV210" s="618"/>
      <c r="AW210" s="618"/>
      <c r="AX210" s="618"/>
      <c r="AY210" s="618"/>
      <c r="AZ210" s="618"/>
      <c r="BA210" s="618"/>
      <c r="BB210" s="619"/>
      <c r="BC210" s="605">
        <v>1</v>
      </c>
      <c r="BD210" s="606"/>
      <c r="BE210" s="606"/>
      <c r="BF210" s="606"/>
      <c r="BG210" s="606"/>
      <c r="BH210" s="606"/>
      <c r="BI210" s="606"/>
      <c r="BJ210" s="606"/>
      <c r="BK210" s="606"/>
      <c r="BL210" s="606"/>
      <c r="BM210" s="606"/>
      <c r="BN210" s="606"/>
      <c r="BO210" s="606"/>
      <c r="BP210" s="606"/>
      <c r="BQ210" s="606"/>
      <c r="BR210" s="607"/>
      <c r="BS210" s="620">
        <f t="shared" si="2"/>
        <v>5500</v>
      </c>
      <c r="BT210" s="621"/>
      <c r="BU210" s="621"/>
      <c r="BV210" s="621"/>
      <c r="BW210" s="621"/>
      <c r="BX210" s="621"/>
      <c r="BY210" s="621"/>
      <c r="BZ210" s="621"/>
      <c r="CA210" s="621"/>
      <c r="CB210" s="621"/>
      <c r="CC210" s="621"/>
      <c r="CD210" s="621"/>
      <c r="CE210" s="621"/>
      <c r="CF210" s="621"/>
      <c r="CG210" s="621"/>
      <c r="CH210" s="622"/>
      <c r="CI210" s="620">
        <v>5500</v>
      </c>
      <c r="CJ210" s="621"/>
      <c r="CK210" s="621"/>
      <c r="CL210" s="621"/>
      <c r="CM210" s="621"/>
      <c r="CN210" s="621"/>
      <c r="CO210" s="621"/>
      <c r="CP210" s="621"/>
      <c r="CQ210" s="621"/>
      <c r="CR210" s="621"/>
      <c r="CS210" s="621"/>
      <c r="CT210" s="621"/>
      <c r="CU210" s="621"/>
      <c r="CV210" s="621"/>
      <c r="CW210" s="621"/>
      <c r="CX210" s="621"/>
      <c r="CY210" s="621"/>
      <c r="CZ210" s="622"/>
    </row>
    <row r="211" spans="1:104" x14ac:dyDescent="0.25">
      <c r="A211" s="614" t="s">
        <v>590</v>
      </c>
      <c r="B211" s="615"/>
      <c r="C211" s="615"/>
      <c r="D211" s="615"/>
      <c r="E211" s="615"/>
      <c r="F211" s="615"/>
      <c r="G211" s="616"/>
      <c r="H211" s="617" t="s">
        <v>641</v>
      </c>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18"/>
      <c r="AL211" s="618"/>
      <c r="AM211" s="618"/>
      <c r="AN211" s="618"/>
      <c r="AO211" s="618"/>
      <c r="AP211" s="618"/>
      <c r="AQ211" s="618"/>
      <c r="AR211" s="618"/>
      <c r="AS211" s="618"/>
      <c r="AT211" s="618"/>
      <c r="AU211" s="618"/>
      <c r="AV211" s="618"/>
      <c r="AW211" s="618"/>
      <c r="AX211" s="618"/>
      <c r="AY211" s="618"/>
      <c r="AZ211" s="618"/>
      <c r="BA211" s="618"/>
      <c r="BB211" s="619"/>
      <c r="BC211" s="605">
        <v>12</v>
      </c>
      <c r="BD211" s="606"/>
      <c r="BE211" s="606"/>
      <c r="BF211" s="606"/>
      <c r="BG211" s="606"/>
      <c r="BH211" s="606"/>
      <c r="BI211" s="606"/>
      <c r="BJ211" s="606"/>
      <c r="BK211" s="606"/>
      <c r="BL211" s="606"/>
      <c r="BM211" s="606"/>
      <c r="BN211" s="606"/>
      <c r="BO211" s="606"/>
      <c r="BP211" s="606"/>
      <c r="BQ211" s="606"/>
      <c r="BR211" s="607"/>
      <c r="BS211" s="620">
        <f t="shared" ref="BS211:BS212" si="3">CI211/BC211</f>
        <v>8333.3333333333339</v>
      </c>
      <c r="BT211" s="621"/>
      <c r="BU211" s="621"/>
      <c r="BV211" s="621"/>
      <c r="BW211" s="621"/>
      <c r="BX211" s="621"/>
      <c r="BY211" s="621"/>
      <c r="BZ211" s="621"/>
      <c r="CA211" s="621"/>
      <c r="CB211" s="621"/>
      <c r="CC211" s="621"/>
      <c r="CD211" s="621"/>
      <c r="CE211" s="621"/>
      <c r="CF211" s="621"/>
      <c r="CG211" s="621"/>
      <c r="CH211" s="622"/>
      <c r="CI211" s="620">
        <v>100000</v>
      </c>
      <c r="CJ211" s="621"/>
      <c r="CK211" s="621"/>
      <c r="CL211" s="621"/>
      <c r="CM211" s="621"/>
      <c r="CN211" s="621"/>
      <c r="CO211" s="621"/>
      <c r="CP211" s="621"/>
      <c r="CQ211" s="621"/>
      <c r="CR211" s="621"/>
      <c r="CS211" s="621"/>
      <c r="CT211" s="621"/>
      <c r="CU211" s="621"/>
      <c r="CV211" s="621"/>
      <c r="CW211" s="621"/>
      <c r="CX211" s="621"/>
      <c r="CY211" s="621"/>
      <c r="CZ211" s="622"/>
    </row>
    <row r="212" spans="1:104" x14ac:dyDescent="0.25">
      <c r="A212" s="614" t="s">
        <v>593</v>
      </c>
      <c r="B212" s="615"/>
      <c r="C212" s="615"/>
      <c r="D212" s="615"/>
      <c r="E212" s="615"/>
      <c r="F212" s="615"/>
      <c r="G212" s="616"/>
      <c r="H212" s="617" t="s">
        <v>770</v>
      </c>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18"/>
      <c r="AL212" s="618"/>
      <c r="AM212" s="618"/>
      <c r="AN212" s="618"/>
      <c r="AO212" s="618"/>
      <c r="AP212" s="618"/>
      <c r="AQ212" s="618"/>
      <c r="AR212" s="618"/>
      <c r="AS212" s="618"/>
      <c r="AT212" s="618"/>
      <c r="AU212" s="618"/>
      <c r="AV212" s="618"/>
      <c r="AW212" s="618"/>
      <c r="AX212" s="618"/>
      <c r="AY212" s="618"/>
      <c r="AZ212" s="618"/>
      <c r="BA212" s="618"/>
      <c r="BB212" s="619"/>
      <c r="BC212" s="605">
        <v>1</v>
      </c>
      <c r="BD212" s="606"/>
      <c r="BE212" s="606"/>
      <c r="BF212" s="606"/>
      <c r="BG212" s="606"/>
      <c r="BH212" s="606"/>
      <c r="BI212" s="606"/>
      <c r="BJ212" s="606"/>
      <c r="BK212" s="606"/>
      <c r="BL212" s="606"/>
      <c r="BM212" s="606"/>
      <c r="BN212" s="606"/>
      <c r="BO212" s="606"/>
      <c r="BP212" s="606"/>
      <c r="BQ212" s="606"/>
      <c r="BR212" s="607"/>
      <c r="BS212" s="620">
        <f t="shared" si="3"/>
        <v>1087438.6099999999</v>
      </c>
      <c r="BT212" s="621"/>
      <c r="BU212" s="621"/>
      <c r="BV212" s="621"/>
      <c r="BW212" s="621"/>
      <c r="BX212" s="621"/>
      <c r="BY212" s="621"/>
      <c r="BZ212" s="621"/>
      <c r="CA212" s="621"/>
      <c r="CB212" s="621"/>
      <c r="CC212" s="621"/>
      <c r="CD212" s="621"/>
      <c r="CE212" s="621"/>
      <c r="CF212" s="621"/>
      <c r="CG212" s="621"/>
      <c r="CH212" s="622"/>
      <c r="CI212" s="620">
        <f>519500+567938.61</f>
        <v>1087438.6099999999</v>
      </c>
      <c r="CJ212" s="621"/>
      <c r="CK212" s="621"/>
      <c r="CL212" s="621"/>
      <c r="CM212" s="621"/>
      <c r="CN212" s="621"/>
      <c r="CO212" s="621"/>
      <c r="CP212" s="621"/>
      <c r="CQ212" s="621"/>
      <c r="CR212" s="621"/>
      <c r="CS212" s="621"/>
      <c r="CT212" s="621"/>
      <c r="CU212" s="621"/>
      <c r="CV212" s="621"/>
      <c r="CW212" s="621"/>
      <c r="CX212" s="621"/>
      <c r="CY212" s="621"/>
      <c r="CZ212" s="622"/>
    </row>
    <row r="213" spans="1:104" x14ac:dyDescent="0.25">
      <c r="A213" s="627" t="s">
        <v>262</v>
      </c>
      <c r="B213" s="628"/>
      <c r="C213" s="628"/>
      <c r="D213" s="628"/>
      <c r="E213" s="628"/>
      <c r="F213" s="628"/>
      <c r="G213" s="628"/>
      <c r="H213" s="628"/>
      <c r="I213" s="628"/>
      <c r="J213" s="628"/>
      <c r="K213" s="628"/>
      <c r="L213" s="628"/>
      <c r="M213" s="628"/>
      <c r="N213" s="628"/>
      <c r="O213" s="628"/>
      <c r="P213" s="628"/>
      <c r="Q213" s="628"/>
      <c r="R213" s="628"/>
      <c r="S213" s="628"/>
      <c r="T213" s="628"/>
      <c r="U213" s="628"/>
      <c r="V213" s="628"/>
      <c r="W213" s="628"/>
      <c r="X213" s="628"/>
      <c r="Y213" s="628"/>
      <c r="Z213" s="628"/>
      <c r="AA213" s="628"/>
      <c r="AB213" s="628"/>
      <c r="AC213" s="628"/>
      <c r="AD213" s="628"/>
      <c r="AE213" s="628"/>
      <c r="AF213" s="628"/>
      <c r="AG213" s="628"/>
      <c r="AH213" s="628"/>
      <c r="AI213" s="628"/>
      <c r="AJ213" s="628"/>
      <c r="AK213" s="628"/>
      <c r="AL213" s="628"/>
      <c r="AM213" s="628"/>
      <c r="AN213" s="628"/>
      <c r="AO213" s="628"/>
      <c r="AP213" s="628"/>
      <c r="AQ213" s="628"/>
      <c r="AR213" s="628"/>
      <c r="AS213" s="628"/>
      <c r="AT213" s="628"/>
      <c r="AU213" s="628"/>
      <c r="AV213" s="628"/>
      <c r="AW213" s="628"/>
      <c r="AX213" s="628"/>
      <c r="AY213" s="628"/>
      <c r="AZ213" s="628"/>
      <c r="BA213" s="628"/>
      <c r="BB213" s="629"/>
      <c r="BC213" s="552" t="s">
        <v>4</v>
      </c>
      <c r="BD213" s="552"/>
      <c r="BE213" s="552"/>
      <c r="BF213" s="552"/>
      <c r="BG213" s="552"/>
      <c r="BH213" s="552"/>
      <c r="BI213" s="552"/>
      <c r="BJ213" s="552"/>
      <c r="BK213" s="552"/>
      <c r="BL213" s="552"/>
      <c r="BM213" s="552"/>
      <c r="BN213" s="552"/>
      <c r="BO213" s="552"/>
      <c r="BP213" s="552"/>
      <c r="BQ213" s="552"/>
      <c r="BR213" s="552"/>
      <c r="BS213" s="552" t="s">
        <v>4</v>
      </c>
      <c r="BT213" s="552"/>
      <c r="BU213" s="552"/>
      <c r="BV213" s="552"/>
      <c r="BW213" s="552"/>
      <c r="BX213" s="552"/>
      <c r="BY213" s="552"/>
      <c r="BZ213" s="552"/>
      <c r="CA213" s="552"/>
      <c r="CB213" s="552"/>
      <c r="CC213" s="552"/>
      <c r="CD213" s="552"/>
      <c r="CE213" s="552"/>
      <c r="CF213" s="552"/>
      <c r="CG213" s="552"/>
      <c r="CH213" s="552"/>
      <c r="CI213" s="608">
        <f>SUM(CI202:CZ212)</f>
        <v>1867938.6099999999</v>
      </c>
      <c r="CJ213" s="609"/>
      <c r="CK213" s="609"/>
      <c r="CL213" s="609"/>
      <c r="CM213" s="609"/>
      <c r="CN213" s="609"/>
      <c r="CO213" s="609"/>
      <c r="CP213" s="609"/>
      <c r="CQ213" s="609"/>
      <c r="CR213" s="609"/>
      <c r="CS213" s="609"/>
      <c r="CT213" s="609"/>
      <c r="CU213" s="609"/>
      <c r="CV213" s="609"/>
      <c r="CW213" s="609"/>
      <c r="CX213" s="609"/>
      <c r="CY213" s="609"/>
      <c r="CZ213" s="610"/>
    </row>
    <row r="214" spans="1:104" x14ac:dyDescent="0.25">
      <c r="A214" s="611" t="s">
        <v>808</v>
      </c>
      <c r="B214" s="612"/>
      <c r="C214" s="612"/>
      <c r="D214" s="612"/>
      <c r="E214" s="612"/>
      <c r="F214" s="612"/>
      <c r="G214" s="612"/>
      <c r="H214" s="612"/>
      <c r="I214" s="612"/>
      <c r="J214" s="612"/>
      <c r="K214" s="612"/>
      <c r="L214" s="612"/>
      <c r="M214" s="612"/>
      <c r="N214" s="612"/>
      <c r="O214" s="612"/>
      <c r="P214" s="612"/>
      <c r="Q214" s="612"/>
      <c r="R214" s="612"/>
      <c r="S214" s="612"/>
      <c r="T214" s="612"/>
      <c r="U214" s="612"/>
      <c r="V214" s="612"/>
      <c r="W214" s="612"/>
      <c r="X214" s="612"/>
      <c r="Y214" s="612"/>
      <c r="Z214" s="612"/>
      <c r="AA214" s="612"/>
      <c r="AB214" s="612"/>
      <c r="AC214" s="612"/>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612"/>
      <c r="AY214" s="612"/>
      <c r="AZ214" s="612"/>
      <c r="BA214" s="612"/>
      <c r="BB214" s="612"/>
      <c r="BC214" s="612"/>
      <c r="BD214" s="612"/>
      <c r="BE214" s="612"/>
      <c r="BF214" s="612"/>
      <c r="BG214" s="612"/>
      <c r="BH214" s="612"/>
      <c r="BI214" s="612"/>
      <c r="BJ214" s="612"/>
      <c r="BK214" s="612"/>
      <c r="BL214" s="612"/>
      <c r="BM214" s="612"/>
      <c r="BN214" s="612"/>
      <c r="BO214" s="612"/>
      <c r="BP214" s="612"/>
      <c r="BQ214" s="612"/>
      <c r="BR214" s="612"/>
      <c r="BS214" s="612"/>
      <c r="BT214" s="612"/>
      <c r="BU214" s="612"/>
      <c r="BV214" s="612"/>
      <c r="BW214" s="612"/>
      <c r="BX214" s="612"/>
      <c r="BY214" s="612"/>
      <c r="BZ214" s="612"/>
      <c r="CA214" s="612"/>
      <c r="CB214" s="612"/>
      <c r="CC214" s="612"/>
      <c r="CD214" s="612"/>
      <c r="CE214" s="612"/>
      <c r="CF214" s="612"/>
      <c r="CG214" s="612"/>
      <c r="CH214" s="612"/>
      <c r="CI214" s="612"/>
      <c r="CJ214" s="612"/>
      <c r="CK214" s="612"/>
      <c r="CL214" s="612"/>
      <c r="CM214" s="612"/>
      <c r="CN214" s="612"/>
      <c r="CO214" s="612"/>
      <c r="CP214" s="612"/>
      <c r="CQ214" s="612"/>
      <c r="CR214" s="612"/>
      <c r="CS214" s="612"/>
      <c r="CT214" s="612"/>
      <c r="CU214" s="612"/>
      <c r="CV214" s="612"/>
      <c r="CW214" s="612"/>
      <c r="CX214" s="612"/>
      <c r="CY214" s="612"/>
      <c r="CZ214" s="612"/>
    </row>
    <row r="215" spans="1:104" ht="38.25" customHeight="1" x14ac:dyDescent="0.25">
      <c r="A215" s="614" t="s">
        <v>66</v>
      </c>
      <c r="B215" s="615"/>
      <c r="C215" s="615"/>
      <c r="D215" s="615"/>
      <c r="E215" s="615"/>
      <c r="F215" s="615"/>
      <c r="G215" s="616"/>
      <c r="H215" s="617" t="s">
        <v>773</v>
      </c>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18"/>
      <c r="AL215" s="618"/>
      <c r="AM215" s="618"/>
      <c r="AN215" s="618"/>
      <c r="AO215" s="618"/>
      <c r="AP215" s="618"/>
      <c r="AQ215" s="618"/>
      <c r="AR215" s="618"/>
      <c r="AS215" s="618"/>
      <c r="AT215" s="618"/>
      <c r="AU215" s="618"/>
      <c r="AV215" s="618"/>
      <c r="AW215" s="618"/>
      <c r="AX215" s="618"/>
      <c r="AY215" s="618"/>
      <c r="AZ215" s="618"/>
      <c r="BA215" s="618"/>
      <c r="BB215" s="619"/>
      <c r="BC215" s="605">
        <v>1</v>
      </c>
      <c r="BD215" s="606"/>
      <c r="BE215" s="606"/>
      <c r="BF215" s="606"/>
      <c r="BG215" s="606"/>
      <c r="BH215" s="606"/>
      <c r="BI215" s="606"/>
      <c r="BJ215" s="606"/>
      <c r="BK215" s="606"/>
      <c r="BL215" s="606"/>
      <c r="BM215" s="606"/>
      <c r="BN215" s="606"/>
      <c r="BO215" s="606"/>
      <c r="BP215" s="606"/>
      <c r="BQ215" s="606"/>
      <c r="BR215" s="607"/>
      <c r="BS215" s="620">
        <v>795000</v>
      </c>
      <c r="BT215" s="621"/>
      <c r="BU215" s="621"/>
      <c r="BV215" s="621"/>
      <c r="BW215" s="621"/>
      <c r="BX215" s="621"/>
      <c r="BY215" s="621"/>
      <c r="BZ215" s="621"/>
      <c r="CA215" s="621"/>
      <c r="CB215" s="621"/>
      <c r="CC215" s="621"/>
      <c r="CD215" s="621"/>
      <c r="CE215" s="621"/>
      <c r="CF215" s="621"/>
      <c r="CG215" s="621"/>
      <c r="CH215" s="622"/>
      <c r="CI215" s="620">
        <v>795000</v>
      </c>
      <c r="CJ215" s="621"/>
      <c r="CK215" s="621"/>
      <c r="CL215" s="621"/>
      <c r="CM215" s="621"/>
      <c r="CN215" s="621"/>
      <c r="CO215" s="621"/>
      <c r="CP215" s="621"/>
      <c r="CQ215" s="621"/>
      <c r="CR215" s="621"/>
      <c r="CS215" s="621"/>
      <c r="CT215" s="621"/>
      <c r="CU215" s="621"/>
      <c r="CV215" s="621"/>
      <c r="CW215" s="621"/>
      <c r="CX215" s="621"/>
      <c r="CY215" s="621"/>
      <c r="CZ215" s="622"/>
    </row>
    <row r="216" spans="1:104" s="339" customFormat="1" ht="14.25" x14ac:dyDescent="0.2">
      <c r="A216" s="627" t="s">
        <v>262</v>
      </c>
      <c r="B216" s="628"/>
      <c r="C216" s="628"/>
      <c r="D216" s="628"/>
      <c r="E216" s="628"/>
      <c r="F216" s="628"/>
      <c r="G216" s="628"/>
      <c r="H216" s="628"/>
      <c r="I216" s="628"/>
      <c r="J216" s="628"/>
      <c r="K216" s="628"/>
      <c r="L216" s="628"/>
      <c r="M216" s="628"/>
      <c r="N216" s="628"/>
      <c r="O216" s="628"/>
      <c r="P216" s="628"/>
      <c r="Q216" s="628"/>
      <c r="R216" s="628"/>
      <c r="S216" s="628"/>
      <c r="T216" s="628"/>
      <c r="U216" s="628"/>
      <c r="V216" s="628"/>
      <c r="W216" s="628"/>
      <c r="X216" s="628"/>
      <c r="Y216" s="628"/>
      <c r="Z216" s="628"/>
      <c r="AA216" s="628"/>
      <c r="AB216" s="628"/>
      <c r="AC216" s="628"/>
      <c r="AD216" s="628"/>
      <c r="AE216" s="628"/>
      <c r="AF216" s="628"/>
      <c r="AG216" s="628"/>
      <c r="AH216" s="628"/>
      <c r="AI216" s="628"/>
      <c r="AJ216" s="628"/>
      <c r="AK216" s="628"/>
      <c r="AL216" s="628"/>
      <c r="AM216" s="628"/>
      <c r="AN216" s="628"/>
      <c r="AO216" s="628"/>
      <c r="AP216" s="628"/>
      <c r="AQ216" s="628"/>
      <c r="AR216" s="628"/>
      <c r="AS216" s="628"/>
      <c r="AT216" s="628"/>
      <c r="AU216" s="628"/>
      <c r="AV216" s="628"/>
      <c r="AW216" s="628"/>
      <c r="AX216" s="628"/>
      <c r="AY216" s="628"/>
      <c r="AZ216" s="628"/>
      <c r="BA216" s="628"/>
      <c r="BB216" s="629"/>
      <c r="BC216" s="645" t="s">
        <v>4</v>
      </c>
      <c r="BD216" s="645"/>
      <c r="BE216" s="645"/>
      <c r="BF216" s="645"/>
      <c r="BG216" s="645"/>
      <c r="BH216" s="645"/>
      <c r="BI216" s="645"/>
      <c r="BJ216" s="645"/>
      <c r="BK216" s="645"/>
      <c r="BL216" s="645"/>
      <c r="BM216" s="645"/>
      <c r="BN216" s="645"/>
      <c r="BO216" s="645"/>
      <c r="BP216" s="645"/>
      <c r="BQ216" s="645"/>
      <c r="BR216" s="645"/>
      <c r="BS216" s="645" t="s">
        <v>4</v>
      </c>
      <c r="BT216" s="645"/>
      <c r="BU216" s="645"/>
      <c r="BV216" s="645"/>
      <c r="BW216" s="645"/>
      <c r="BX216" s="645"/>
      <c r="BY216" s="645"/>
      <c r="BZ216" s="645"/>
      <c r="CA216" s="645"/>
      <c r="CB216" s="645"/>
      <c r="CC216" s="645"/>
      <c r="CD216" s="645"/>
      <c r="CE216" s="645"/>
      <c r="CF216" s="645"/>
      <c r="CG216" s="645"/>
      <c r="CH216" s="645"/>
      <c r="CI216" s="608">
        <f>CI215</f>
        <v>795000</v>
      </c>
      <c r="CJ216" s="636"/>
      <c r="CK216" s="636"/>
      <c r="CL216" s="636"/>
      <c r="CM216" s="636"/>
      <c r="CN216" s="636"/>
      <c r="CO216" s="636"/>
      <c r="CP216" s="636"/>
      <c r="CQ216" s="636"/>
      <c r="CR216" s="636"/>
      <c r="CS216" s="636"/>
      <c r="CT216" s="636"/>
      <c r="CU216" s="636"/>
      <c r="CV216" s="636"/>
      <c r="CW216" s="636"/>
      <c r="CX216" s="636"/>
      <c r="CY216" s="636"/>
      <c r="CZ216" s="637"/>
    </row>
    <row r="217" spans="1:104" x14ac:dyDescent="0.25">
      <c r="A217" s="668" t="s">
        <v>55</v>
      </c>
      <c r="B217" s="669"/>
      <c r="C217" s="669"/>
      <c r="D217" s="669"/>
      <c r="E217" s="669"/>
      <c r="F217" s="669"/>
      <c r="G217" s="669"/>
      <c r="H217" s="669"/>
      <c r="I217" s="669"/>
      <c r="J217" s="669"/>
      <c r="K217" s="669"/>
      <c r="L217" s="669"/>
      <c r="M217" s="669"/>
      <c r="N217" s="669"/>
      <c r="O217" s="669"/>
      <c r="P217" s="669"/>
      <c r="Q217" s="669"/>
      <c r="R217" s="669"/>
      <c r="S217" s="669"/>
      <c r="T217" s="669"/>
      <c r="U217" s="669"/>
      <c r="V217" s="669"/>
      <c r="W217" s="669"/>
      <c r="X217" s="669"/>
      <c r="Y217" s="669"/>
      <c r="Z217" s="669"/>
      <c r="AA217" s="669"/>
      <c r="AB217" s="669"/>
      <c r="AC217" s="669"/>
      <c r="AD217" s="669"/>
      <c r="AE217" s="669"/>
      <c r="AF217" s="669"/>
      <c r="AG217" s="669"/>
      <c r="AH217" s="669"/>
      <c r="AI217" s="669"/>
      <c r="AJ217" s="669"/>
      <c r="AK217" s="669"/>
      <c r="AL217" s="669"/>
      <c r="AM217" s="669"/>
      <c r="AN217" s="669"/>
      <c r="AO217" s="669"/>
      <c r="AP217" s="669"/>
      <c r="AQ217" s="669"/>
      <c r="AR217" s="669"/>
      <c r="AS217" s="669"/>
      <c r="AT217" s="669"/>
      <c r="AU217" s="669"/>
      <c r="AV217" s="669"/>
      <c r="AW217" s="669"/>
      <c r="AX217" s="669"/>
      <c r="AY217" s="669"/>
      <c r="AZ217" s="669"/>
      <c r="BA217" s="669"/>
      <c r="BB217" s="670"/>
      <c r="BC217" s="552" t="s">
        <v>4</v>
      </c>
      <c r="BD217" s="552"/>
      <c r="BE217" s="552"/>
      <c r="BF217" s="552"/>
      <c r="BG217" s="552"/>
      <c r="BH217" s="552"/>
      <c r="BI217" s="552"/>
      <c r="BJ217" s="552"/>
      <c r="BK217" s="552"/>
      <c r="BL217" s="552"/>
      <c r="BM217" s="552"/>
      <c r="BN217" s="552"/>
      <c r="BO217" s="552"/>
      <c r="BP217" s="552"/>
      <c r="BQ217" s="552"/>
      <c r="BR217" s="552"/>
      <c r="BS217" s="552" t="s">
        <v>4</v>
      </c>
      <c r="BT217" s="552"/>
      <c r="BU217" s="552"/>
      <c r="BV217" s="552"/>
      <c r="BW217" s="552"/>
      <c r="BX217" s="552"/>
      <c r="BY217" s="552"/>
      <c r="BZ217" s="552"/>
      <c r="CA217" s="552"/>
      <c r="CB217" s="552"/>
      <c r="CC217" s="552"/>
      <c r="CD217" s="552"/>
      <c r="CE217" s="552"/>
      <c r="CF217" s="552"/>
      <c r="CG217" s="552"/>
      <c r="CH217" s="552"/>
      <c r="CI217" s="553">
        <f>CI215</f>
        <v>795000</v>
      </c>
      <c r="CJ217" s="552"/>
      <c r="CK217" s="552"/>
      <c r="CL217" s="552"/>
      <c r="CM217" s="552"/>
      <c r="CN217" s="552"/>
      <c r="CO217" s="552"/>
      <c r="CP217" s="552"/>
      <c r="CQ217" s="552"/>
      <c r="CR217" s="552"/>
      <c r="CS217" s="552"/>
      <c r="CT217" s="552"/>
      <c r="CU217" s="552"/>
      <c r="CV217" s="552"/>
      <c r="CW217" s="552"/>
      <c r="CX217" s="552"/>
      <c r="CY217" s="552"/>
      <c r="CZ217" s="552"/>
    </row>
    <row r="218" spans="1:104" ht="15" customHeight="1" x14ac:dyDescent="0.25">
      <c r="A218" s="644" t="s">
        <v>744</v>
      </c>
      <c r="B218" s="644"/>
      <c r="C218" s="644"/>
      <c r="D218" s="644"/>
      <c r="E218" s="644"/>
      <c r="F218" s="644"/>
      <c r="G218" s="644"/>
      <c r="H218" s="644"/>
      <c r="I218" s="644"/>
      <c r="J218" s="644"/>
      <c r="K218" s="644"/>
      <c r="L218" s="644"/>
      <c r="M218" s="644"/>
      <c r="N218" s="644"/>
      <c r="O218" s="644"/>
      <c r="P218" s="644"/>
      <c r="Q218" s="644"/>
      <c r="R218" s="644"/>
      <c r="S218" s="644"/>
      <c r="T218" s="644"/>
      <c r="U218" s="644"/>
      <c r="V218" s="644"/>
      <c r="W218" s="644"/>
      <c r="X218" s="644"/>
      <c r="Y218" s="644"/>
      <c r="Z218" s="644"/>
      <c r="AA218" s="644"/>
      <c r="AB218" s="644"/>
      <c r="AC218" s="644"/>
      <c r="AD218" s="644"/>
      <c r="AE218" s="644"/>
      <c r="AF218" s="644"/>
      <c r="AG218" s="644"/>
      <c r="AH218" s="644"/>
      <c r="AI218" s="644"/>
      <c r="AJ218" s="644"/>
      <c r="AK218" s="644"/>
      <c r="AL218" s="644"/>
      <c r="AM218" s="644"/>
      <c r="AN218" s="644"/>
      <c r="AO218" s="644"/>
      <c r="AP218" s="644"/>
      <c r="AQ218" s="644"/>
      <c r="AR218" s="644"/>
      <c r="AS218" s="644"/>
      <c r="AT218" s="644"/>
      <c r="AU218" s="644"/>
      <c r="AV218" s="644"/>
      <c r="AW218" s="644"/>
      <c r="AX218" s="644"/>
      <c r="AY218" s="644"/>
      <c r="AZ218" s="644"/>
      <c r="BA218" s="644"/>
      <c r="BB218" s="644"/>
      <c r="BC218" s="644"/>
      <c r="BD218" s="644"/>
      <c r="BE218" s="644"/>
      <c r="BF218" s="644"/>
      <c r="BG218" s="644"/>
      <c r="BH218" s="644"/>
      <c r="BI218" s="644"/>
      <c r="BJ218" s="644"/>
      <c r="BK218" s="644"/>
      <c r="BL218" s="644"/>
      <c r="BM218" s="644"/>
      <c r="BN218" s="644"/>
      <c r="BO218" s="644"/>
      <c r="BP218" s="644"/>
      <c r="BQ218" s="644"/>
      <c r="BR218" s="644"/>
      <c r="BS218" s="644"/>
      <c r="BT218" s="644"/>
      <c r="BU218" s="644"/>
      <c r="BV218" s="644"/>
      <c r="BW218" s="644"/>
      <c r="BX218" s="644"/>
      <c r="BY218" s="644"/>
      <c r="BZ218" s="644"/>
      <c r="CA218" s="644"/>
      <c r="CB218" s="644"/>
      <c r="CC218" s="644"/>
      <c r="CD218" s="644"/>
      <c r="CE218" s="644"/>
      <c r="CF218" s="644"/>
      <c r="CG218" s="644"/>
      <c r="CH218" s="644"/>
      <c r="CI218" s="644"/>
      <c r="CJ218" s="644"/>
      <c r="CK218" s="644"/>
      <c r="CL218" s="644"/>
      <c r="CM218" s="644"/>
      <c r="CN218" s="644"/>
      <c r="CO218" s="644"/>
      <c r="CP218" s="644"/>
      <c r="CQ218" s="644"/>
      <c r="CR218" s="644"/>
      <c r="CS218" s="644"/>
      <c r="CT218" s="644"/>
      <c r="CU218" s="644"/>
      <c r="CV218" s="644"/>
      <c r="CW218" s="644"/>
      <c r="CX218" s="644"/>
      <c r="CY218" s="644"/>
      <c r="CZ218" s="644"/>
    </row>
    <row r="219" spans="1:104" s="339" customFormat="1" ht="16.5" customHeight="1" x14ac:dyDescent="0.2">
      <c r="A219" s="339" t="s">
        <v>46</v>
      </c>
      <c r="W219" s="604" t="s">
        <v>449</v>
      </c>
      <c r="X219" s="604"/>
      <c r="Y219" s="604"/>
      <c r="Z219" s="604"/>
      <c r="AA219" s="604"/>
      <c r="AB219" s="604"/>
      <c r="AC219" s="604"/>
      <c r="AD219" s="604"/>
      <c r="AE219" s="604"/>
      <c r="AF219" s="604"/>
      <c r="AG219" s="604"/>
      <c r="AH219" s="604"/>
      <c r="AI219" s="604"/>
      <c r="AJ219" s="604"/>
      <c r="AK219" s="604"/>
      <c r="AL219" s="604"/>
      <c r="AM219" s="604"/>
      <c r="AN219" s="604"/>
      <c r="AO219" s="604"/>
      <c r="AP219" s="604"/>
      <c r="AQ219" s="604"/>
      <c r="AR219" s="604"/>
      <c r="AS219" s="604"/>
      <c r="AT219" s="604"/>
      <c r="AU219" s="604"/>
      <c r="AV219" s="604"/>
      <c r="AW219" s="604"/>
      <c r="AX219" s="604"/>
      <c r="AY219" s="604"/>
      <c r="AZ219" s="604"/>
      <c r="BA219" s="604"/>
      <c r="BB219" s="604"/>
      <c r="BC219" s="604"/>
      <c r="BD219" s="604"/>
      <c r="BE219" s="604"/>
      <c r="BF219" s="604"/>
      <c r="BG219" s="604"/>
      <c r="BH219" s="604"/>
      <c r="BI219" s="604"/>
      <c r="BJ219" s="604"/>
      <c r="BK219" s="604"/>
      <c r="BL219" s="604"/>
      <c r="BM219" s="604"/>
      <c r="BN219" s="604"/>
      <c r="BO219" s="604"/>
      <c r="BP219" s="604"/>
      <c r="BQ219" s="604"/>
      <c r="BR219" s="604"/>
      <c r="BS219" s="604"/>
      <c r="BT219" s="604"/>
      <c r="BU219" s="604"/>
      <c r="BV219" s="604"/>
      <c r="BW219" s="604"/>
      <c r="BX219" s="604"/>
      <c r="BY219" s="604"/>
      <c r="BZ219" s="604"/>
      <c r="CA219" s="604"/>
      <c r="CB219" s="604"/>
      <c r="CC219" s="604"/>
      <c r="CD219" s="604"/>
      <c r="CE219" s="604"/>
      <c r="CF219" s="604"/>
      <c r="CG219" s="604"/>
      <c r="CH219" s="604"/>
      <c r="CI219" s="604"/>
      <c r="CJ219" s="604"/>
      <c r="CK219" s="604"/>
      <c r="CL219" s="604"/>
      <c r="CM219" s="604"/>
      <c r="CN219" s="604"/>
      <c r="CO219" s="604"/>
      <c r="CP219" s="604"/>
      <c r="CQ219" s="604"/>
      <c r="CR219" s="604"/>
      <c r="CS219" s="604"/>
      <c r="CT219" s="604"/>
      <c r="CU219" s="604"/>
      <c r="CV219" s="604"/>
      <c r="CW219" s="604"/>
      <c r="CX219" s="604"/>
      <c r="CY219" s="604"/>
      <c r="CZ219" s="604"/>
    </row>
    <row r="220" spans="1:104" s="339" customFormat="1" ht="36" customHeight="1" x14ac:dyDescent="0.2">
      <c r="A220" s="565" t="s">
        <v>48</v>
      </c>
      <c r="B220" s="566"/>
      <c r="C220" s="566"/>
      <c r="D220" s="566"/>
      <c r="E220" s="566"/>
      <c r="F220" s="566"/>
      <c r="G220" s="567"/>
      <c r="H220" s="565" t="s">
        <v>75</v>
      </c>
      <c r="I220" s="566"/>
      <c r="J220" s="566"/>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6"/>
      <c r="AK220" s="566"/>
      <c r="AL220" s="566"/>
      <c r="AM220" s="566"/>
      <c r="AN220" s="566"/>
      <c r="AO220" s="566"/>
      <c r="AP220" s="566"/>
      <c r="AQ220" s="566"/>
      <c r="AR220" s="566"/>
      <c r="AS220" s="566"/>
      <c r="AT220" s="566"/>
      <c r="AU220" s="566"/>
      <c r="AV220" s="566"/>
      <c r="AW220" s="566"/>
      <c r="AX220" s="566"/>
      <c r="AY220" s="566"/>
      <c r="AZ220" s="566"/>
      <c r="BA220" s="566"/>
      <c r="BB220" s="566"/>
      <c r="BC220" s="566"/>
      <c r="BD220" s="566"/>
      <c r="BE220" s="566"/>
      <c r="BF220" s="566"/>
      <c r="BG220" s="566"/>
      <c r="BH220" s="566"/>
      <c r="BI220" s="566"/>
      <c r="BJ220" s="566"/>
      <c r="BK220" s="566"/>
      <c r="BL220" s="566"/>
      <c r="BM220" s="566"/>
      <c r="BN220" s="566"/>
      <c r="BO220" s="566"/>
      <c r="BP220" s="566"/>
      <c r="BQ220" s="566"/>
      <c r="BR220" s="567"/>
      <c r="BS220" s="589" t="s">
        <v>261</v>
      </c>
      <c r="BT220" s="589"/>
      <c r="BU220" s="589"/>
      <c r="BV220" s="589"/>
      <c r="BW220" s="589"/>
      <c r="BX220" s="589"/>
      <c r="BY220" s="589"/>
      <c r="BZ220" s="589"/>
      <c r="CA220" s="589"/>
      <c r="CB220" s="589"/>
      <c r="CC220" s="589"/>
      <c r="CD220" s="589"/>
      <c r="CE220" s="589"/>
      <c r="CF220" s="589"/>
      <c r="CG220" s="589"/>
      <c r="CH220" s="589"/>
      <c r="CI220" s="589" t="s">
        <v>96</v>
      </c>
      <c r="CJ220" s="589"/>
      <c r="CK220" s="589"/>
      <c r="CL220" s="589"/>
      <c r="CM220" s="589"/>
      <c r="CN220" s="589"/>
      <c r="CO220" s="589"/>
      <c r="CP220" s="589"/>
      <c r="CQ220" s="589"/>
      <c r="CR220" s="589"/>
      <c r="CS220" s="589"/>
      <c r="CT220" s="589"/>
      <c r="CU220" s="589"/>
      <c r="CV220" s="589"/>
      <c r="CW220" s="589"/>
      <c r="CX220" s="589"/>
      <c r="CY220" s="589"/>
      <c r="CZ220" s="589"/>
    </row>
    <row r="221" spans="1:104" s="340" customFormat="1" ht="45" customHeight="1" x14ac:dyDescent="0.25">
      <c r="A221" s="582">
        <v>1</v>
      </c>
      <c r="B221" s="582"/>
      <c r="C221" s="582"/>
      <c r="D221" s="582"/>
      <c r="E221" s="582"/>
      <c r="F221" s="582"/>
      <c r="G221" s="582"/>
      <c r="H221" s="582">
        <v>2</v>
      </c>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2"/>
      <c r="AL221" s="582"/>
      <c r="AM221" s="582"/>
      <c r="AN221" s="582"/>
      <c r="AO221" s="582"/>
      <c r="AP221" s="582"/>
      <c r="AQ221" s="582"/>
      <c r="AR221" s="582"/>
      <c r="AS221" s="582"/>
      <c r="AT221" s="582"/>
      <c r="AU221" s="582"/>
      <c r="AV221" s="582"/>
      <c r="AW221" s="582"/>
      <c r="AX221" s="582"/>
      <c r="AY221" s="582"/>
      <c r="AZ221" s="582"/>
      <c r="BA221" s="582"/>
      <c r="BB221" s="582"/>
      <c r="BC221" s="582"/>
      <c r="BD221" s="582"/>
      <c r="BE221" s="582"/>
      <c r="BF221" s="582"/>
      <c r="BG221" s="582"/>
      <c r="BH221" s="582"/>
      <c r="BI221" s="582"/>
      <c r="BJ221" s="582"/>
      <c r="BK221" s="582"/>
      <c r="BL221" s="582"/>
      <c r="BM221" s="582"/>
      <c r="BN221" s="582"/>
      <c r="BO221" s="582"/>
      <c r="BP221" s="582"/>
      <c r="BQ221" s="582"/>
      <c r="BR221" s="582"/>
      <c r="BS221" s="582">
        <v>3</v>
      </c>
      <c r="BT221" s="582"/>
      <c r="BU221" s="582"/>
      <c r="BV221" s="582"/>
      <c r="BW221" s="582"/>
      <c r="BX221" s="582"/>
      <c r="BY221" s="582"/>
      <c r="BZ221" s="582"/>
      <c r="CA221" s="582"/>
      <c r="CB221" s="582"/>
      <c r="CC221" s="582"/>
      <c r="CD221" s="582"/>
      <c r="CE221" s="582"/>
      <c r="CF221" s="582"/>
      <c r="CG221" s="582"/>
      <c r="CH221" s="582"/>
      <c r="CI221" s="582">
        <v>4</v>
      </c>
      <c r="CJ221" s="582"/>
      <c r="CK221" s="582"/>
      <c r="CL221" s="582"/>
      <c r="CM221" s="582"/>
      <c r="CN221" s="582"/>
      <c r="CO221" s="582"/>
      <c r="CP221" s="582"/>
      <c r="CQ221" s="582"/>
      <c r="CR221" s="582"/>
      <c r="CS221" s="582"/>
      <c r="CT221" s="582"/>
      <c r="CU221" s="582"/>
      <c r="CV221" s="582"/>
      <c r="CW221" s="582"/>
      <c r="CX221" s="582"/>
      <c r="CY221" s="582"/>
      <c r="CZ221" s="582"/>
    </row>
    <row r="222" spans="1:104" s="213" customFormat="1" ht="12.75" x14ac:dyDescent="0.25">
      <c r="A222" s="611" t="s">
        <v>438</v>
      </c>
      <c r="B222" s="612"/>
      <c r="C222" s="612"/>
      <c r="D222" s="612"/>
      <c r="E222" s="612"/>
      <c r="F222" s="612"/>
      <c r="G222" s="612"/>
      <c r="H222" s="612"/>
      <c r="I222" s="612"/>
      <c r="J222" s="612"/>
      <c r="K222" s="612"/>
      <c r="L222" s="612"/>
      <c r="M222" s="612"/>
      <c r="N222" s="612"/>
      <c r="O222" s="612"/>
      <c r="P222" s="612"/>
      <c r="Q222" s="612"/>
      <c r="R222" s="612"/>
      <c r="S222" s="612"/>
      <c r="T222" s="612"/>
      <c r="U222" s="612"/>
      <c r="V222" s="612"/>
      <c r="W222" s="612"/>
      <c r="X222" s="612"/>
      <c r="Y222" s="612"/>
      <c r="Z222" s="612"/>
      <c r="AA222" s="612"/>
      <c r="AB222" s="612"/>
      <c r="AC222" s="612"/>
      <c r="AD222" s="612"/>
      <c r="AE222" s="612"/>
      <c r="AF222" s="612"/>
      <c r="AG222" s="612"/>
      <c r="AH222" s="612"/>
      <c r="AI222" s="612"/>
      <c r="AJ222" s="612"/>
      <c r="AK222" s="612"/>
      <c r="AL222" s="612"/>
      <c r="AM222" s="612"/>
      <c r="AN222" s="612"/>
      <c r="AO222" s="612"/>
      <c r="AP222" s="612"/>
      <c r="AQ222" s="612"/>
      <c r="AR222" s="612"/>
      <c r="AS222" s="612"/>
      <c r="AT222" s="612"/>
      <c r="AU222" s="612"/>
      <c r="AV222" s="612"/>
      <c r="AW222" s="612"/>
      <c r="AX222" s="612"/>
      <c r="AY222" s="612"/>
      <c r="AZ222" s="612"/>
      <c r="BA222" s="612"/>
      <c r="BB222" s="612"/>
      <c r="BC222" s="612"/>
      <c r="BD222" s="612"/>
      <c r="BE222" s="612"/>
      <c r="BF222" s="612"/>
      <c r="BG222" s="612"/>
      <c r="BH222" s="612"/>
      <c r="BI222" s="612"/>
      <c r="BJ222" s="612"/>
      <c r="BK222" s="612"/>
      <c r="BL222" s="612"/>
      <c r="BM222" s="612"/>
      <c r="BN222" s="612"/>
      <c r="BO222" s="612"/>
      <c r="BP222" s="612"/>
      <c r="BQ222" s="612"/>
      <c r="BR222" s="612"/>
      <c r="BS222" s="612"/>
      <c r="BT222" s="612"/>
      <c r="BU222" s="612"/>
      <c r="BV222" s="612"/>
      <c r="BW222" s="612"/>
      <c r="BX222" s="612"/>
      <c r="BY222" s="612"/>
      <c r="BZ222" s="612"/>
      <c r="CA222" s="612"/>
      <c r="CB222" s="612"/>
      <c r="CC222" s="612"/>
      <c r="CD222" s="612"/>
      <c r="CE222" s="612"/>
      <c r="CF222" s="612"/>
      <c r="CG222" s="612"/>
      <c r="CH222" s="612"/>
      <c r="CI222" s="612"/>
      <c r="CJ222" s="612"/>
      <c r="CK222" s="612"/>
      <c r="CL222" s="612"/>
      <c r="CM222" s="612"/>
      <c r="CN222" s="612"/>
      <c r="CO222" s="612"/>
      <c r="CP222" s="612"/>
      <c r="CQ222" s="612"/>
      <c r="CR222" s="612"/>
      <c r="CS222" s="612"/>
      <c r="CT222" s="612"/>
      <c r="CU222" s="612"/>
      <c r="CV222" s="612"/>
      <c r="CW222" s="612"/>
      <c r="CX222" s="612"/>
      <c r="CY222" s="612"/>
      <c r="CZ222" s="613"/>
    </row>
    <row r="223" spans="1:104" s="357" customFormat="1" ht="15" customHeight="1" x14ac:dyDescent="0.25">
      <c r="A223" s="640" t="s">
        <v>66</v>
      </c>
      <c r="B223" s="640"/>
      <c r="C223" s="640"/>
      <c r="D223" s="640"/>
      <c r="E223" s="640"/>
      <c r="F223" s="640"/>
      <c r="G223" s="640"/>
      <c r="H223" s="617" t="s">
        <v>498</v>
      </c>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18"/>
      <c r="AL223" s="618"/>
      <c r="AM223" s="618"/>
      <c r="AN223" s="618"/>
      <c r="AO223" s="618"/>
      <c r="AP223" s="618"/>
      <c r="AQ223" s="618"/>
      <c r="AR223" s="618"/>
      <c r="AS223" s="618"/>
      <c r="AT223" s="618"/>
      <c r="AU223" s="618"/>
      <c r="AV223" s="618"/>
      <c r="AW223" s="618"/>
      <c r="AX223" s="618"/>
      <c r="AY223" s="618"/>
      <c r="AZ223" s="618"/>
      <c r="BA223" s="618"/>
      <c r="BB223" s="618"/>
      <c r="BC223" s="618"/>
      <c r="BD223" s="618"/>
      <c r="BE223" s="618"/>
      <c r="BF223" s="618"/>
      <c r="BG223" s="618"/>
      <c r="BH223" s="618"/>
      <c r="BI223" s="618"/>
      <c r="BJ223" s="618"/>
      <c r="BK223" s="618"/>
      <c r="BL223" s="618"/>
      <c r="BM223" s="618"/>
      <c r="BN223" s="618"/>
      <c r="BO223" s="618"/>
      <c r="BP223" s="618"/>
      <c r="BQ223" s="618"/>
      <c r="BR223" s="619"/>
      <c r="BS223" s="552">
        <v>1</v>
      </c>
      <c r="BT223" s="552"/>
      <c r="BU223" s="552"/>
      <c r="BV223" s="552"/>
      <c r="BW223" s="552"/>
      <c r="BX223" s="552"/>
      <c r="BY223" s="552"/>
      <c r="BZ223" s="552"/>
      <c r="CA223" s="552"/>
      <c r="CB223" s="552"/>
      <c r="CC223" s="552"/>
      <c r="CD223" s="552"/>
      <c r="CE223" s="552"/>
      <c r="CF223" s="552"/>
      <c r="CG223" s="552"/>
      <c r="CH223" s="552"/>
      <c r="CI223" s="553">
        <v>25000</v>
      </c>
      <c r="CJ223" s="553"/>
      <c r="CK223" s="553"/>
      <c r="CL223" s="553"/>
      <c r="CM223" s="553"/>
      <c r="CN223" s="553"/>
      <c r="CO223" s="553"/>
      <c r="CP223" s="553"/>
      <c r="CQ223" s="553"/>
      <c r="CR223" s="553"/>
      <c r="CS223" s="553"/>
      <c r="CT223" s="553"/>
      <c r="CU223" s="553"/>
      <c r="CV223" s="553"/>
      <c r="CW223" s="553"/>
      <c r="CX223" s="553"/>
      <c r="CY223" s="553"/>
      <c r="CZ223" s="553"/>
    </row>
    <row r="224" spans="1:104" s="214" customFormat="1" ht="12.75" x14ac:dyDescent="0.25">
      <c r="A224" s="640" t="s">
        <v>70</v>
      </c>
      <c r="B224" s="640"/>
      <c r="C224" s="640"/>
      <c r="D224" s="640"/>
      <c r="E224" s="640"/>
      <c r="F224" s="640"/>
      <c r="G224" s="640"/>
      <c r="H224" s="617" t="s">
        <v>499</v>
      </c>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18"/>
      <c r="AL224" s="618"/>
      <c r="AM224" s="618"/>
      <c r="AN224" s="618"/>
      <c r="AO224" s="618"/>
      <c r="AP224" s="618"/>
      <c r="AQ224" s="618"/>
      <c r="AR224" s="618"/>
      <c r="AS224" s="618"/>
      <c r="AT224" s="618"/>
      <c r="AU224" s="618"/>
      <c r="AV224" s="618"/>
      <c r="AW224" s="618"/>
      <c r="AX224" s="618"/>
      <c r="AY224" s="618"/>
      <c r="AZ224" s="618"/>
      <c r="BA224" s="618"/>
      <c r="BB224" s="618"/>
      <c r="BC224" s="618"/>
      <c r="BD224" s="618"/>
      <c r="BE224" s="618"/>
      <c r="BF224" s="618"/>
      <c r="BG224" s="618"/>
      <c r="BH224" s="618"/>
      <c r="BI224" s="618"/>
      <c r="BJ224" s="618"/>
      <c r="BK224" s="618"/>
      <c r="BL224" s="618"/>
      <c r="BM224" s="618"/>
      <c r="BN224" s="618"/>
      <c r="BO224" s="618"/>
      <c r="BP224" s="618"/>
      <c r="BQ224" s="618"/>
      <c r="BR224" s="619"/>
      <c r="BS224" s="552">
        <v>1</v>
      </c>
      <c r="BT224" s="552"/>
      <c r="BU224" s="552"/>
      <c r="BV224" s="552"/>
      <c r="BW224" s="552"/>
      <c r="BX224" s="552"/>
      <c r="BY224" s="552"/>
      <c r="BZ224" s="552"/>
      <c r="CA224" s="552"/>
      <c r="CB224" s="552"/>
      <c r="CC224" s="552"/>
      <c r="CD224" s="552"/>
      <c r="CE224" s="552"/>
      <c r="CF224" s="552"/>
      <c r="CG224" s="552"/>
      <c r="CH224" s="552"/>
      <c r="CI224" s="553">
        <v>30000</v>
      </c>
      <c r="CJ224" s="553"/>
      <c r="CK224" s="553"/>
      <c r="CL224" s="553"/>
      <c r="CM224" s="553"/>
      <c r="CN224" s="553"/>
      <c r="CO224" s="553"/>
      <c r="CP224" s="553"/>
      <c r="CQ224" s="553"/>
      <c r="CR224" s="553"/>
      <c r="CS224" s="553"/>
      <c r="CT224" s="553"/>
      <c r="CU224" s="553"/>
      <c r="CV224" s="553"/>
      <c r="CW224" s="553"/>
      <c r="CX224" s="553"/>
      <c r="CY224" s="553"/>
      <c r="CZ224" s="553"/>
    </row>
    <row r="225" spans="1:104" s="214" customFormat="1" ht="12.75" x14ac:dyDescent="0.25">
      <c r="A225" s="640" t="s">
        <v>71</v>
      </c>
      <c r="B225" s="640"/>
      <c r="C225" s="640"/>
      <c r="D225" s="640"/>
      <c r="E225" s="640"/>
      <c r="F225" s="640"/>
      <c r="G225" s="640"/>
      <c r="H225" s="617" t="s">
        <v>699</v>
      </c>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18"/>
      <c r="AL225" s="618"/>
      <c r="AM225" s="618"/>
      <c r="AN225" s="618"/>
      <c r="AO225" s="618"/>
      <c r="AP225" s="618"/>
      <c r="AQ225" s="618"/>
      <c r="AR225" s="618"/>
      <c r="AS225" s="618"/>
      <c r="AT225" s="618"/>
      <c r="AU225" s="618"/>
      <c r="AV225" s="618"/>
      <c r="AW225" s="618"/>
      <c r="AX225" s="618"/>
      <c r="AY225" s="618"/>
      <c r="AZ225" s="618"/>
      <c r="BA225" s="618"/>
      <c r="BB225" s="618"/>
      <c r="BC225" s="618"/>
      <c r="BD225" s="618"/>
      <c r="BE225" s="618"/>
      <c r="BF225" s="618"/>
      <c r="BG225" s="618"/>
      <c r="BH225" s="618"/>
      <c r="BI225" s="618"/>
      <c r="BJ225" s="618"/>
      <c r="BK225" s="618"/>
      <c r="BL225" s="618"/>
      <c r="BM225" s="618"/>
      <c r="BN225" s="618"/>
      <c r="BO225" s="618"/>
      <c r="BP225" s="618"/>
      <c r="BQ225" s="618"/>
      <c r="BR225" s="619"/>
      <c r="BS225" s="552">
        <v>5</v>
      </c>
      <c r="BT225" s="552"/>
      <c r="BU225" s="552"/>
      <c r="BV225" s="552"/>
      <c r="BW225" s="552"/>
      <c r="BX225" s="552"/>
      <c r="BY225" s="552"/>
      <c r="BZ225" s="552"/>
      <c r="CA225" s="552"/>
      <c r="CB225" s="552"/>
      <c r="CC225" s="552"/>
      <c r="CD225" s="552"/>
      <c r="CE225" s="552"/>
      <c r="CF225" s="552"/>
      <c r="CG225" s="552"/>
      <c r="CH225" s="552"/>
      <c r="CI225" s="553">
        <v>150000</v>
      </c>
      <c r="CJ225" s="553"/>
      <c r="CK225" s="553"/>
      <c r="CL225" s="553"/>
      <c r="CM225" s="553"/>
      <c r="CN225" s="553"/>
      <c r="CO225" s="553"/>
      <c r="CP225" s="553"/>
      <c r="CQ225" s="553"/>
      <c r="CR225" s="553"/>
      <c r="CS225" s="553"/>
      <c r="CT225" s="553"/>
      <c r="CU225" s="553"/>
      <c r="CV225" s="553"/>
      <c r="CW225" s="553"/>
      <c r="CX225" s="553"/>
      <c r="CY225" s="553"/>
      <c r="CZ225" s="553"/>
    </row>
    <row r="226" spans="1:104" s="214" customFormat="1" ht="12.75" x14ac:dyDescent="0.25">
      <c r="A226" s="640" t="s">
        <v>349</v>
      </c>
      <c r="B226" s="640"/>
      <c r="C226" s="640"/>
      <c r="D226" s="640"/>
      <c r="E226" s="640"/>
      <c r="F226" s="640"/>
      <c r="G226" s="640"/>
      <c r="H226" s="617" t="s">
        <v>688</v>
      </c>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18"/>
      <c r="AL226" s="618"/>
      <c r="AM226" s="618"/>
      <c r="AN226" s="618"/>
      <c r="AO226" s="618"/>
      <c r="AP226" s="618"/>
      <c r="AQ226" s="618"/>
      <c r="AR226" s="618"/>
      <c r="AS226" s="618"/>
      <c r="AT226" s="618"/>
      <c r="AU226" s="618"/>
      <c r="AV226" s="618"/>
      <c r="AW226" s="618"/>
      <c r="AX226" s="618"/>
      <c r="AY226" s="618"/>
      <c r="AZ226" s="618"/>
      <c r="BA226" s="618"/>
      <c r="BB226" s="618"/>
      <c r="BC226" s="618"/>
      <c r="BD226" s="618"/>
      <c r="BE226" s="618"/>
      <c r="BF226" s="618"/>
      <c r="BG226" s="618"/>
      <c r="BH226" s="618"/>
      <c r="BI226" s="618"/>
      <c r="BJ226" s="618"/>
      <c r="BK226" s="618"/>
      <c r="BL226" s="618"/>
      <c r="BM226" s="618"/>
      <c r="BN226" s="618"/>
      <c r="BO226" s="618"/>
      <c r="BP226" s="618"/>
      <c r="BQ226" s="618"/>
      <c r="BR226" s="619"/>
      <c r="BS226" s="552">
        <v>1</v>
      </c>
      <c r="BT226" s="552"/>
      <c r="BU226" s="552"/>
      <c r="BV226" s="552"/>
      <c r="BW226" s="552"/>
      <c r="BX226" s="552"/>
      <c r="BY226" s="552"/>
      <c r="BZ226" s="552"/>
      <c r="CA226" s="552"/>
      <c r="CB226" s="552"/>
      <c r="CC226" s="552"/>
      <c r="CD226" s="552"/>
      <c r="CE226" s="552"/>
      <c r="CF226" s="552"/>
      <c r="CG226" s="552"/>
      <c r="CH226" s="552"/>
      <c r="CI226" s="553">
        <v>150000</v>
      </c>
      <c r="CJ226" s="553"/>
      <c r="CK226" s="553"/>
      <c r="CL226" s="553"/>
      <c r="CM226" s="553"/>
      <c r="CN226" s="553"/>
      <c r="CO226" s="553"/>
      <c r="CP226" s="553"/>
      <c r="CQ226" s="553"/>
      <c r="CR226" s="553"/>
      <c r="CS226" s="553"/>
      <c r="CT226" s="553"/>
      <c r="CU226" s="553"/>
      <c r="CV226" s="553"/>
      <c r="CW226" s="553"/>
      <c r="CX226" s="553"/>
      <c r="CY226" s="553"/>
      <c r="CZ226" s="553"/>
    </row>
    <row r="227" spans="1:104" s="214" customFormat="1" ht="12.75" x14ac:dyDescent="0.25">
      <c r="A227" s="640" t="s">
        <v>352</v>
      </c>
      <c r="B227" s="640"/>
      <c r="C227" s="640"/>
      <c r="D227" s="640"/>
      <c r="E227" s="640"/>
      <c r="F227" s="640"/>
      <c r="G227" s="640"/>
      <c r="H227" s="617" t="s">
        <v>702</v>
      </c>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618"/>
      <c r="AY227" s="618"/>
      <c r="AZ227" s="618"/>
      <c r="BA227" s="618"/>
      <c r="BB227" s="618"/>
      <c r="BC227" s="618"/>
      <c r="BD227" s="618"/>
      <c r="BE227" s="618"/>
      <c r="BF227" s="618"/>
      <c r="BG227" s="618"/>
      <c r="BH227" s="618"/>
      <c r="BI227" s="618"/>
      <c r="BJ227" s="618"/>
      <c r="BK227" s="618"/>
      <c r="BL227" s="618"/>
      <c r="BM227" s="618"/>
      <c r="BN227" s="618"/>
      <c r="BO227" s="618"/>
      <c r="BP227" s="618"/>
      <c r="BQ227" s="618"/>
      <c r="BR227" s="619"/>
      <c r="BS227" s="552">
        <v>4</v>
      </c>
      <c r="BT227" s="552"/>
      <c r="BU227" s="552"/>
      <c r="BV227" s="552"/>
      <c r="BW227" s="552"/>
      <c r="BX227" s="552"/>
      <c r="BY227" s="552"/>
      <c r="BZ227" s="552"/>
      <c r="CA227" s="552"/>
      <c r="CB227" s="552"/>
      <c r="CC227" s="552"/>
      <c r="CD227" s="552"/>
      <c r="CE227" s="552"/>
      <c r="CF227" s="552"/>
      <c r="CG227" s="552"/>
      <c r="CH227" s="552"/>
      <c r="CI227" s="553">
        <v>100000</v>
      </c>
      <c r="CJ227" s="553"/>
      <c r="CK227" s="553"/>
      <c r="CL227" s="553"/>
      <c r="CM227" s="553"/>
      <c r="CN227" s="553"/>
      <c r="CO227" s="553"/>
      <c r="CP227" s="553"/>
      <c r="CQ227" s="553"/>
      <c r="CR227" s="553"/>
      <c r="CS227" s="553"/>
      <c r="CT227" s="553"/>
      <c r="CU227" s="553"/>
      <c r="CV227" s="553"/>
      <c r="CW227" s="553"/>
      <c r="CX227" s="553"/>
      <c r="CY227" s="553"/>
      <c r="CZ227" s="553"/>
    </row>
    <row r="228" spans="1:104" s="214" customFormat="1" ht="12.75" customHeight="1" x14ac:dyDescent="0.25">
      <c r="A228" s="640" t="s">
        <v>593</v>
      </c>
      <c r="B228" s="640"/>
      <c r="C228" s="640"/>
      <c r="D228" s="640"/>
      <c r="E228" s="640"/>
      <c r="F228" s="640"/>
      <c r="G228" s="640"/>
      <c r="H228" s="617" t="s">
        <v>705</v>
      </c>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18"/>
      <c r="AL228" s="618"/>
      <c r="AM228" s="618"/>
      <c r="AN228" s="618"/>
      <c r="AO228" s="618"/>
      <c r="AP228" s="618"/>
      <c r="AQ228" s="618"/>
      <c r="AR228" s="618"/>
      <c r="AS228" s="618"/>
      <c r="AT228" s="618"/>
      <c r="AU228" s="618"/>
      <c r="AV228" s="618"/>
      <c r="AW228" s="618"/>
      <c r="AX228" s="618"/>
      <c r="AY228" s="618"/>
      <c r="AZ228" s="618"/>
      <c r="BA228" s="618"/>
      <c r="BB228" s="618"/>
      <c r="BC228" s="618"/>
      <c r="BD228" s="618"/>
      <c r="BE228" s="618"/>
      <c r="BF228" s="618"/>
      <c r="BG228" s="618"/>
      <c r="BH228" s="618"/>
      <c r="BI228" s="618"/>
      <c r="BJ228" s="618"/>
      <c r="BK228" s="618"/>
      <c r="BL228" s="618"/>
      <c r="BM228" s="618"/>
      <c r="BN228" s="618"/>
      <c r="BO228" s="618"/>
      <c r="BP228" s="618"/>
      <c r="BQ228" s="618"/>
      <c r="BR228" s="619"/>
      <c r="BS228" s="552">
        <v>1</v>
      </c>
      <c r="BT228" s="552"/>
      <c r="BU228" s="552"/>
      <c r="BV228" s="552"/>
      <c r="BW228" s="552"/>
      <c r="BX228" s="552"/>
      <c r="BY228" s="552"/>
      <c r="BZ228" s="552"/>
      <c r="CA228" s="552"/>
      <c r="CB228" s="552"/>
      <c r="CC228" s="552"/>
      <c r="CD228" s="552"/>
      <c r="CE228" s="552"/>
      <c r="CF228" s="552"/>
      <c r="CG228" s="552"/>
      <c r="CH228" s="552"/>
      <c r="CI228" s="553">
        <v>2000000</v>
      </c>
      <c r="CJ228" s="553"/>
      <c r="CK228" s="553"/>
      <c r="CL228" s="553"/>
      <c r="CM228" s="553"/>
      <c r="CN228" s="553"/>
      <c r="CO228" s="553"/>
      <c r="CP228" s="553"/>
      <c r="CQ228" s="553"/>
      <c r="CR228" s="553"/>
      <c r="CS228" s="553"/>
      <c r="CT228" s="553"/>
      <c r="CU228" s="553"/>
      <c r="CV228" s="553"/>
      <c r="CW228" s="553"/>
      <c r="CX228" s="553"/>
      <c r="CY228" s="553"/>
      <c r="CZ228" s="553"/>
    </row>
    <row r="229" spans="1:104" s="214" customFormat="1" ht="12.75" x14ac:dyDescent="0.25">
      <c r="A229" s="640" t="s">
        <v>657</v>
      </c>
      <c r="B229" s="640"/>
      <c r="C229" s="640"/>
      <c r="D229" s="640"/>
      <c r="E229" s="640"/>
      <c r="F229" s="640"/>
      <c r="G229" s="640"/>
      <c r="H229" s="617" t="s">
        <v>690</v>
      </c>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18"/>
      <c r="AL229" s="618"/>
      <c r="AM229" s="618"/>
      <c r="AN229" s="618"/>
      <c r="AO229" s="618"/>
      <c r="AP229" s="618"/>
      <c r="AQ229" s="618"/>
      <c r="AR229" s="618"/>
      <c r="AS229" s="618"/>
      <c r="AT229" s="618"/>
      <c r="AU229" s="618"/>
      <c r="AV229" s="618"/>
      <c r="AW229" s="618"/>
      <c r="AX229" s="618"/>
      <c r="AY229" s="618"/>
      <c r="AZ229" s="618"/>
      <c r="BA229" s="618"/>
      <c r="BB229" s="618"/>
      <c r="BC229" s="618"/>
      <c r="BD229" s="618"/>
      <c r="BE229" s="618"/>
      <c r="BF229" s="618"/>
      <c r="BG229" s="618"/>
      <c r="BH229" s="618"/>
      <c r="BI229" s="618"/>
      <c r="BJ229" s="618"/>
      <c r="BK229" s="618"/>
      <c r="BL229" s="618"/>
      <c r="BM229" s="618"/>
      <c r="BN229" s="618"/>
      <c r="BO229" s="618"/>
      <c r="BP229" s="618"/>
      <c r="BQ229" s="618"/>
      <c r="BR229" s="619"/>
      <c r="BS229" s="552">
        <v>1</v>
      </c>
      <c r="BT229" s="552"/>
      <c r="BU229" s="552"/>
      <c r="BV229" s="552"/>
      <c r="BW229" s="552"/>
      <c r="BX229" s="552"/>
      <c r="BY229" s="552"/>
      <c r="BZ229" s="552"/>
      <c r="CA229" s="552"/>
      <c r="CB229" s="552"/>
      <c r="CC229" s="552"/>
      <c r="CD229" s="552"/>
      <c r="CE229" s="552"/>
      <c r="CF229" s="552"/>
      <c r="CG229" s="552"/>
      <c r="CH229" s="552"/>
      <c r="CI229" s="553">
        <v>45000</v>
      </c>
      <c r="CJ229" s="553"/>
      <c r="CK229" s="553"/>
      <c r="CL229" s="553"/>
      <c r="CM229" s="553"/>
      <c r="CN229" s="553"/>
      <c r="CO229" s="553"/>
      <c r="CP229" s="553"/>
      <c r="CQ229" s="553"/>
      <c r="CR229" s="553"/>
      <c r="CS229" s="553"/>
      <c r="CT229" s="553"/>
      <c r="CU229" s="553"/>
      <c r="CV229" s="553"/>
      <c r="CW229" s="553"/>
      <c r="CX229" s="553"/>
      <c r="CY229" s="553"/>
      <c r="CZ229" s="553"/>
    </row>
    <row r="230" spans="1:104" s="214" customFormat="1" ht="12.75" x14ac:dyDescent="0.25">
      <c r="A230" s="640" t="s">
        <v>657</v>
      </c>
      <c r="B230" s="640"/>
      <c r="C230" s="640"/>
      <c r="D230" s="640"/>
      <c r="E230" s="640"/>
      <c r="F230" s="640"/>
      <c r="G230" s="640"/>
      <c r="H230" s="617" t="s">
        <v>809</v>
      </c>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8"/>
      <c r="AL230" s="618"/>
      <c r="AM230" s="618"/>
      <c r="AN230" s="618"/>
      <c r="AO230" s="618"/>
      <c r="AP230" s="618"/>
      <c r="AQ230" s="618"/>
      <c r="AR230" s="618"/>
      <c r="AS230" s="618"/>
      <c r="AT230" s="618"/>
      <c r="AU230" s="618"/>
      <c r="AV230" s="618"/>
      <c r="AW230" s="618"/>
      <c r="AX230" s="618"/>
      <c r="AY230" s="618"/>
      <c r="AZ230" s="618"/>
      <c r="BA230" s="618"/>
      <c r="BB230" s="618"/>
      <c r="BC230" s="618"/>
      <c r="BD230" s="618"/>
      <c r="BE230" s="618"/>
      <c r="BF230" s="618"/>
      <c r="BG230" s="618"/>
      <c r="BH230" s="618"/>
      <c r="BI230" s="618"/>
      <c r="BJ230" s="618"/>
      <c r="BK230" s="618"/>
      <c r="BL230" s="618"/>
      <c r="BM230" s="618"/>
      <c r="BN230" s="618"/>
      <c r="BO230" s="618"/>
      <c r="BP230" s="618"/>
      <c r="BQ230" s="618"/>
      <c r="BR230" s="619"/>
      <c r="BS230" s="552">
        <v>1</v>
      </c>
      <c r="BT230" s="552"/>
      <c r="BU230" s="552"/>
      <c r="BV230" s="552"/>
      <c r="BW230" s="552"/>
      <c r="BX230" s="552"/>
      <c r="BY230" s="552"/>
      <c r="BZ230" s="552"/>
      <c r="CA230" s="552"/>
      <c r="CB230" s="552"/>
      <c r="CC230" s="552"/>
      <c r="CD230" s="552"/>
      <c r="CE230" s="552"/>
      <c r="CF230" s="552"/>
      <c r="CG230" s="552"/>
      <c r="CH230" s="552"/>
      <c r="CI230" s="553">
        <v>1700000</v>
      </c>
      <c r="CJ230" s="553"/>
      <c r="CK230" s="553"/>
      <c r="CL230" s="553"/>
      <c r="CM230" s="553"/>
      <c r="CN230" s="553"/>
      <c r="CO230" s="553"/>
      <c r="CP230" s="553"/>
      <c r="CQ230" s="553"/>
      <c r="CR230" s="553"/>
      <c r="CS230" s="553"/>
      <c r="CT230" s="553"/>
      <c r="CU230" s="553"/>
      <c r="CV230" s="553"/>
      <c r="CW230" s="553"/>
      <c r="CX230" s="553"/>
      <c r="CY230" s="553"/>
      <c r="CZ230" s="553"/>
    </row>
    <row r="231" spans="1:104" s="214" customFormat="1" ht="12.75" x14ac:dyDescent="0.25">
      <c r="A231" s="549" t="s">
        <v>262</v>
      </c>
      <c r="B231" s="550"/>
      <c r="C231" s="550"/>
      <c r="D231" s="550"/>
      <c r="E231" s="550"/>
      <c r="F231" s="550"/>
      <c r="G231" s="550"/>
      <c r="H231" s="550"/>
      <c r="I231" s="550"/>
      <c r="J231" s="550"/>
      <c r="K231" s="550"/>
      <c r="L231" s="550"/>
      <c r="M231" s="550"/>
      <c r="N231" s="550"/>
      <c r="O231" s="550"/>
      <c r="P231" s="550"/>
      <c r="Q231" s="550"/>
      <c r="R231" s="550"/>
      <c r="S231" s="550"/>
      <c r="T231" s="550"/>
      <c r="U231" s="550"/>
      <c r="V231" s="550"/>
      <c r="W231" s="550"/>
      <c r="X231" s="550"/>
      <c r="Y231" s="550"/>
      <c r="Z231" s="550"/>
      <c r="AA231" s="550"/>
      <c r="AB231" s="550"/>
      <c r="AC231" s="550"/>
      <c r="AD231" s="550"/>
      <c r="AE231" s="550"/>
      <c r="AF231" s="550"/>
      <c r="AG231" s="550"/>
      <c r="AH231" s="550"/>
      <c r="AI231" s="550"/>
      <c r="AJ231" s="550"/>
      <c r="AK231" s="550"/>
      <c r="AL231" s="550"/>
      <c r="AM231" s="550"/>
      <c r="AN231" s="550"/>
      <c r="AO231" s="550"/>
      <c r="AP231" s="550"/>
      <c r="AQ231" s="550"/>
      <c r="AR231" s="550"/>
      <c r="AS231" s="550"/>
      <c r="AT231" s="550"/>
      <c r="AU231" s="550"/>
      <c r="AV231" s="550"/>
      <c r="AW231" s="550"/>
      <c r="AX231" s="550"/>
      <c r="AY231" s="550"/>
      <c r="AZ231" s="550"/>
      <c r="BA231" s="550"/>
      <c r="BB231" s="550"/>
      <c r="BC231" s="550"/>
      <c r="BD231" s="550"/>
      <c r="BE231" s="550"/>
      <c r="BF231" s="550"/>
      <c r="BG231" s="550"/>
      <c r="BH231" s="550"/>
      <c r="BI231" s="550"/>
      <c r="BJ231" s="550"/>
      <c r="BK231" s="550"/>
      <c r="BL231" s="550"/>
      <c r="BM231" s="550"/>
      <c r="BN231" s="550"/>
      <c r="BO231" s="550"/>
      <c r="BP231" s="550"/>
      <c r="BQ231" s="550"/>
      <c r="BR231" s="551"/>
      <c r="BS231" s="552" t="s">
        <v>4</v>
      </c>
      <c r="BT231" s="552"/>
      <c r="BU231" s="552"/>
      <c r="BV231" s="552"/>
      <c r="BW231" s="552"/>
      <c r="BX231" s="552"/>
      <c r="BY231" s="552"/>
      <c r="BZ231" s="552"/>
      <c r="CA231" s="552"/>
      <c r="CB231" s="552"/>
      <c r="CC231" s="552"/>
      <c r="CD231" s="552"/>
      <c r="CE231" s="552"/>
      <c r="CF231" s="552"/>
      <c r="CG231" s="552"/>
      <c r="CH231" s="552"/>
      <c r="CI231" s="608">
        <f>SUM(CI223:CZ230)</f>
        <v>4200000</v>
      </c>
      <c r="CJ231" s="609"/>
      <c r="CK231" s="609"/>
      <c r="CL231" s="609"/>
      <c r="CM231" s="609"/>
      <c r="CN231" s="609"/>
      <c r="CO231" s="609"/>
      <c r="CP231" s="609"/>
      <c r="CQ231" s="609"/>
      <c r="CR231" s="609"/>
      <c r="CS231" s="609"/>
      <c r="CT231" s="609"/>
      <c r="CU231" s="609"/>
      <c r="CV231" s="609"/>
      <c r="CW231" s="609"/>
      <c r="CX231" s="609"/>
      <c r="CY231" s="609"/>
      <c r="CZ231" s="610"/>
    </row>
    <row r="232" spans="1:104" s="214" customFormat="1" ht="14.25" x14ac:dyDescent="0.2">
      <c r="A232" s="664" t="s">
        <v>745</v>
      </c>
      <c r="B232" s="664"/>
      <c r="C232" s="664"/>
      <c r="D232" s="664"/>
      <c r="E232" s="664"/>
      <c r="F232" s="664"/>
      <c r="G232" s="664"/>
      <c r="H232" s="664"/>
      <c r="I232" s="664"/>
      <c r="J232" s="664"/>
      <c r="K232" s="664"/>
      <c r="L232" s="664"/>
      <c r="M232" s="664"/>
      <c r="N232" s="664"/>
      <c r="O232" s="664"/>
      <c r="P232" s="664"/>
      <c r="Q232" s="664"/>
      <c r="R232" s="664"/>
      <c r="S232" s="664"/>
      <c r="T232" s="664"/>
      <c r="U232" s="664"/>
      <c r="V232" s="664"/>
      <c r="W232" s="664"/>
      <c r="X232" s="664"/>
      <c r="Y232" s="664"/>
      <c r="Z232" s="664"/>
      <c r="AA232" s="664"/>
      <c r="AB232" s="664"/>
      <c r="AC232" s="664"/>
      <c r="AD232" s="664"/>
      <c r="AE232" s="664"/>
      <c r="AF232" s="664"/>
      <c r="AG232" s="664"/>
      <c r="AH232" s="664"/>
      <c r="AI232" s="664"/>
      <c r="AJ232" s="664"/>
      <c r="AK232" s="664"/>
      <c r="AL232" s="664"/>
      <c r="AM232" s="664"/>
      <c r="AN232" s="664"/>
      <c r="AO232" s="664"/>
      <c r="AP232" s="664"/>
      <c r="AQ232" s="664"/>
      <c r="AR232" s="664"/>
      <c r="AS232" s="664"/>
      <c r="AT232" s="664"/>
      <c r="AU232" s="664"/>
      <c r="AV232" s="664"/>
      <c r="AW232" s="664"/>
      <c r="AX232" s="664"/>
      <c r="AY232" s="664"/>
      <c r="AZ232" s="664"/>
      <c r="BA232" s="664"/>
      <c r="BB232" s="664"/>
      <c r="BC232" s="664"/>
      <c r="BD232" s="664"/>
      <c r="BE232" s="664"/>
      <c r="BF232" s="664"/>
      <c r="BG232" s="664"/>
      <c r="BH232" s="664"/>
      <c r="BI232" s="664"/>
      <c r="BJ232" s="664"/>
      <c r="BK232" s="664"/>
      <c r="BL232" s="664"/>
      <c r="BM232" s="664"/>
      <c r="BN232" s="664"/>
      <c r="BO232" s="664"/>
      <c r="BP232" s="664"/>
      <c r="BQ232" s="664"/>
      <c r="BR232" s="664"/>
      <c r="BS232" s="664"/>
      <c r="BT232" s="664"/>
      <c r="BU232" s="664"/>
      <c r="BV232" s="664"/>
      <c r="BW232" s="664"/>
      <c r="BX232" s="664"/>
      <c r="BY232" s="664"/>
      <c r="BZ232" s="664"/>
      <c r="CA232" s="664"/>
      <c r="CB232" s="664"/>
      <c r="CC232" s="664"/>
      <c r="CD232" s="664"/>
      <c r="CE232" s="664"/>
      <c r="CF232" s="664"/>
      <c r="CG232" s="664"/>
      <c r="CH232" s="664"/>
      <c r="CI232" s="664"/>
      <c r="CJ232" s="664"/>
      <c r="CK232" s="664"/>
      <c r="CL232" s="664"/>
      <c r="CM232" s="664"/>
      <c r="CN232" s="664"/>
      <c r="CO232" s="664"/>
      <c r="CP232" s="664"/>
      <c r="CQ232" s="664"/>
      <c r="CR232" s="664"/>
      <c r="CS232" s="664"/>
      <c r="CT232" s="664"/>
      <c r="CU232" s="664"/>
      <c r="CV232" s="664"/>
      <c r="CW232" s="664"/>
      <c r="CX232" s="664"/>
      <c r="CY232" s="664"/>
      <c r="CZ232" s="664"/>
    </row>
    <row r="233" spans="1:104" s="214" customFormat="1" ht="12.75" customHeight="1" x14ac:dyDescent="0.2">
      <c r="A233" s="339" t="s">
        <v>46</v>
      </c>
      <c r="B233" s="339"/>
      <c r="C233" s="339"/>
      <c r="D233" s="339"/>
      <c r="E233" s="339"/>
      <c r="F233" s="339"/>
      <c r="G233" s="339"/>
      <c r="H233" s="339"/>
      <c r="I233" s="339"/>
      <c r="J233" s="339"/>
      <c r="K233" s="339"/>
      <c r="L233" s="339"/>
      <c r="M233" s="339"/>
      <c r="N233" s="339"/>
      <c r="O233" s="339"/>
      <c r="P233" s="339"/>
      <c r="Q233" s="339"/>
      <c r="R233" s="339"/>
      <c r="S233" s="339"/>
      <c r="T233" s="339"/>
      <c r="U233" s="339"/>
      <c r="V233" s="339"/>
      <c r="W233" s="604" t="s">
        <v>449</v>
      </c>
      <c r="X233" s="604"/>
      <c r="Y233" s="604"/>
      <c r="Z233" s="604"/>
      <c r="AA233" s="604"/>
      <c r="AB233" s="604"/>
      <c r="AC233" s="604"/>
      <c r="AD233" s="604"/>
      <c r="AE233" s="604"/>
      <c r="AF233" s="604"/>
      <c r="AG233" s="604"/>
      <c r="AH233" s="604"/>
      <c r="AI233" s="604"/>
      <c r="AJ233" s="604"/>
      <c r="AK233" s="604"/>
      <c r="AL233" s="604"/>
      <c r="AM233" s="604"/>
      <c r="AN233" s="604"/>
      <c r="AO233" s="604"/>
      <c r="AP233" s="604"/>
      <c r="AQ233" s="604"/>
      <c r="AR233" s="604"/>
      <c r="AS233" s="604"/>
      <c r="AT233" s="604"/>
      <c r="AU233" s="604"/>
      <c r="AV233" s="604"/>
      <c r="AW233" s="604"/>
      <c r="AX233" s="604"/>
      <c r="AY233" s="604"/>
      <c r="AZ233" s="604"/>
      <c r="BA233" s="604"/>
      <c r="BB233" s="604"/>
      <c r="BC233" s="604"/>
      <c r="BD233" s="604"/>
      <c r="BE233" s="604"/>
      <c r="BF233" s="604"/>
      <c r="BG233" s="604"/>
      <c r="BH233" s="604"/>
      <c r="BI233" s="604"/>
      <c r="BJ233" s="604"/>
      <c r="BK233" s="604"/>
      <c r="BL233" s="604"/>
      <c r="BM233" s="604"/>
      <c r="BN233" s="604"/>
      <c r="BO233" s="604"/>
      <c r="BP233" s="604"/>
      <c r="BQ233" s="604"/>
      <c r="BR233" s="604"/>
      <c r="BS233" s="604"/>
      <c r="BT233" s="604"/>
      <c r="BU233" s="604"/>
      <c r="BV233" s="604"/>
      <c r="BW233" s="604"/>
      <c r="BX233" s="604"/>
      <c r="BY233" s="604"/>
      <c r="BZ233" s="604"/>
      <c r="CA233" s="604"/>
      <c r="CB233" s="604"/>
      <c r="CC233" s="604"/>
      <c r="CD233" s="604"/>
      <c r="CE233" s="604"/>
      <c r="CF233" s="604"/>
      <c r="CG233" s="604"/>
      <c r="CH233" s="604"/>
      <c r="CI233" s="604"/>
      <c r="CJ233" s="604"/>
      <c r="CK233" s="604"/>
      <c r="CL233" s="604"/>
      <c r="CM233" s="604"/>
      <c r="CN233" s="604"/>
      <c r="CO233" s="604"/>
      <c r="CP233" s="604"/>
      <c r="CQ233" s="604"/>
      <c r="CR233" s="604"/>
      <c r="CS233" s="604"/>
      <c r="CT233" s="604"/>
      <c r="CU233" s="604"/>
      <c r="CV233" s="604"/>
      <c r="CW233" s="604"/>
      <c r="CX233" s="604"/>
      <c r="CY233" s="604"/>
      <c r="CZ233" s="604"/>
    </row>
    <row r="234" spans="1:104" s="214" customFormat="1" ht="12.75" x14ac:dyDescent="0.25">
      <c r="A234" s="565" t="s">
        <v>48</v>
      </c>
      <c r="B234" s="566"/>
      <c r="C234" s="566"/>
      <c r="D234" s="566"/>
      <c r="E234" s="566"/>
      <c r="F234" s="566"/>
      <c r="G234" s="567"/>
      <c r="H234" s="565" t="s">
        <v>0</v>
      </c>
      <c r="I234" s="566"/>
      <c r="J234" s="566"/>
      <c r="K234" s="566"/>
      <c r="L234" s="566"/>
      <c r="M234" s="566"/>
      <c r="N234" s="566"/>
      <c r="O234" s="566"/>
      <c r="P234" s="566"/>
      <c r="Q234" s="566"/>
      <c r="R234" s="566"/>
      <c r="S234" s="566"/>
      <c r="T234" s="566"/>
      <c r="U234" s="566"/>
      <c r="V234" s="566"/>
      <c r="W234" s="566"/>
      <c r="X234" s="566"/>
      <c r="Y234" s="566"/>
      <c r="Z234" s="566"/>
      <c r="AA234" s="566"/>
      <c r="AB234" s="566"/>
      <c r="AC234" s="566"/>
      <c r="AD234" s="566"/>
      <c r="AE234" s="566"/>
      <c r="AF234" s="566"/>
      <c r="AG234" s="566"/>
      <c r="AH234" s="566"/>
      <c r="AI234" s="566"/>
      <c r="AJ234" s="566"/>
      <c r="AK234" s="566"/>
      <c r="AL234" s="566"/>
      <c r="AM234" s="566"/>
      <c r="AN234" s="566"/>
      <c r="AO234" s="566"/>
      <c r="AP234" s="566"/>
      <c r="AQ234" s="566"/>
      <c r="AR234" s="566"/>
      <c r="AS234" s="566"/>
      <c r="AT234" s="566"/>
      <c r="AU234" s="566"/>
      <c r="AV234" s="566"/>
      <c r="AW234" s="566"/>
      <c r="AX234" s="566"/>
      <c r="AY234" s="566"/>
      <c r="AZ234" s="566"/>
      <c r="BA234" s="566"/>
      <c r="BB234" s="567"/>
      <c r="BC234" s="583" t="s">
        <v>88</v>
      </c>
      <c r="BD234" s="584"/>
      <c r="BE234" s="584"/>
      <c r="BF234" s="584"/>
      <c r="BG234" s="584"/>
      <c r="BH234" s="584"/>
      <c r="BI234" s="584"/>
      <c r="BJ234" s="584"/>
      <c r="BK234" s="584"/>
      <c r="BL234" s="584"/>
      <c r="BM234" s="584"/>
      <c r="BN234" s="584"/>
      <c r="BO234" s="584"/>
      <c r="BP234" s="584"/>
      <c r="BQ234" s="584"/>
      <c r="BR234" s="585"/>
      <c r="BS234" s="583" t="s">
        <v>93</v>
      </c>
      <c r="BT234" s="584"/>
      <c r="BU234" s="584"/>
      <c r="BV234" s="584"/>
      <c r="BW234" s="584"/>
      <c r="BX234" s="584"/>
      <c r="BY234" s="584"/>
      <c r="BZ234" s="584"/>
      <c r="CA234" s="584"/>
      <c r="CB234" s="584"/>
      <c r="CC234" s="584"/>
      <c r="CD234" s="584"/>
      <c r="CE234" s="584"/>
      <c r="CF234" s="584"/>
      <c r="CG234" s="584"/>
      <c r="CH234" s="585"/>
      <c r="CI234" s="583" t="s">
        <v>94</v>
      </c>
      <c r="CJ234" s="584"/>
      <c r="CK234" s="584"/>
      <c r="CL234" s="584"/>
      <c r="CM234" s="584"/>
      <c r="CN234" s="584"/>
      <c r="CO234" s="584"/>
      <c r="CP234" s="584"/>
      <c r="CQ234" s="584"/>
      <c r="CR234" s="584"/>
      <c r="CS234" s="584"/>
      <c r="CT234" s="584"/>
      <c r="CU234" s="584"/>
      <c r="CV234" s="584"/>
      <c r="CW234" s="584"/>
      <c r="CX234" s="584"/>
      <c r="CY234" s="584"/>
      <c r="CZ234" s="585"/>
    </row>
    <row r="235" spans="1:104" s="214" customFormat="1" ht="12.75" x14ac:dyDescent="0.25">
      <c r="A235" s="582">
        <v>1</v>
      </c>
      <c r="B235" s="582"/>
      <c r="C235" s="582"/>
      <c r="D235" s="582"/>
      <c r="E235" s="582"/>
      <c r="F235" s="582"/>
      <c r="G235" s="582"/>
      <c r="H235" s="582">
        <v>2</v>
      </c>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2"/>
      <c r="AL235" s="582"/>
      <c r="AM235" s="582"/>
      <c r="AN235" s="582"/>
      <c r="AO235" s="582"/>
      <c r="AP235" s="582"/>
      <c r="AQ235" s="582"/>
      <c r="AR235" s="582"/>
      <c r="AS235" s="582"/>
      <c r="AT235" s="582"/>
      <c r="AU235" s="582"/>
      <c r="AV235" s="582"/>
      <c r="AW235" s="582"/>
      <c r="AX235" s="582"/>
      <c r="AY235" s="582"/>
      <c r="AZ235" s="582"/>
      <c r="BA235" s="582"/>
      <c r="BB235" s="582"/>
      <c r="BC235" s="582">
        <v>3</v>
      </c>
      <c r="BD235" s="582"/>
      <c r="BE235" s="582"/>
      <c r="BF235" s="582"/>
      <c r="BG235" s="582"/>
      <c r="BH235" s="582"/>
      <c r="BI235" s="582"/>
      <c r="BJ235" s="582"/>
      <c r="BK235" s="582"/>
      <c r="BL235" s="582"/>
      <c r="BM235" s="582"/>
      <c r="BN235" s="582"/>
      <c r="BO235" s="582"/>
      <c r="BP235" s="582"/>
      <c r="BQ235" s="582"/>
      <c r="BR235" s="582"/>
      <c r="BS235" s="582">
        <v>4</v>
      </c>
      <c r="BT235" s="582"/>
      <c r="BU235" s="582"/>
      <c r="BV235" s="582"/>
      <c r="BW235" s="582"/>
      <c r="BX235" s="582"/>
      <c r="BY235" s="582"/>
      <c r="BZ235" s="582"/>
      <c r="CA235" s="582"/>
      <c r="CB235" s="582"/>
      <c r="CC235" s="582"/>
      <c r="CD235" s="582"/>
      <c r="CE235" s="582"/>
      <c r="CF235" s="582"/>
      <c r="CG235" s="582"/>
      <c r="CH235" s="582"/>
      <c r="CI235" s="582">
        <v>5</v>
      </c>
      <c r="CJ235" s="582"/>
      <c r="CK235" s="582"/>
      <c r="CL235" s="582"/>
      <c r="CM235" s="582"/>
      <c r="CN235" s="582"/>
      <c r="CO235" s="582"/>
      <c r="CP235" s="582"/>
      <c r="CQ235" s="582"/>
      <c r="CR235" s="582"/>
      <c r="CS235" s="582"/>
      <c r="CT235" s="582"/>
      <c r="CU235" s="582"/>
      <c r="CV235" s="582"/>
      <c r="CW235" s="582"/>
      <c r="CX235" s="582"/>
      <c r="CY235" s="582"/>
      <c r="CZ235" s="582"/>
    </row>
    <row r="236" spans="1:104" s="214" customFormat="1" ht="12.75" x14ac:dyDescent="0.25">
      <c r="A236" s="611" t="s">
        <v>438</v>
      </c>
      <c r="B236" s="612"/>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c r="AB236" s="612"/>
      <c r="AC236" s="612"/>
      <c r="AD236" s="612"/>
      <c r="AE236" s="612"/>
      <c r="AF236" s="612"/>
      <c r="AG236" s="612"/>
      <c r="AH236" s="612"/>
      <c r="AI236" s="612"/>
      <c r="AJ236" s="612"/>
      <c r="AK236" s="612"/>
      <c r="AL236" s="612"/>
      <c r="AM236" s="612"/>
      <c r="AN236" s="612"/>
      <c r="AO236" s="612"/>
      <c r="AP236" s="612"/>
      <c r="AQ236" s="612"/>
      <c r="AR236" s="612"/>
      <c r="AS236" s="612"/>
      <c r="AT236" s="612"/>
      <c r="AU236" s="612"/>
      <c r="AV236" s="612"/>
      <c r="AW236" s="612"/>
      <c r="AX236" s="612"/>
      <c r="AY236" s="612"/>
      <c r="AZ236" s="612"/>
      <c r="BA236" s="612"/>
      <c r="BB236" s="612"/>
      <c r="BC236" s="612"/>
      <c r="BD236" s="612"/>
      <c r="BE236" s="612"/>
      <c r="BF236" s="612"/>
      <c r="BG236" s="612"/>
      <c r="BH236" s="612"/>
      <c r="BI236" s="612"/>
      <c r="BJ236" s="612"/>
      <c r="BK236" s="612"/>
      <c r="BL236" s="612"/>
      <c r="BM236" s="612"/>
      <c r="BN236" s="612"/>
      <c r="BO236" s="612"/>
      <c r="BP236" s="612"/>
      <c r="BQ236" s="612"/>
      <c r="BR236" s="612"/>
      <c r="BS236" s="612"/>
      <c r="BT236" s="612"/>
      <c r="BU236" s="612"/>
      <c r="BV236" s="612"/>
      <c r="BW236" s="612"/>
      <c r="BX236" s="612"/>
      <c r="BY236" s="612"/>
      <c r="BZ236" s="612"/>
      <c r="CA236" s="612"/>
      <c r="CB236" s="612"/>
      <c r="CC236" s="612"/>
      <c r="CD236" s="612"/>
      <c r="CE236" s="612"/>
      <c r="CF236" s="612"/>
      <c r="CG236" s="612"/>
      <c r="CH236" s="612"/>
      <c r="CI236" s="612"/>
      <c r="CJ236" s="612"/>
      <c r="CK236" s="612"/>
      <c r="CL236" s="612"/>
      <c r="CM236" s="612"/>
      <c r="CN236" s="612"/>
      <c r="CO236" s="612"/>
      <c r="CP236" s="612"/>
      <c r="CQ236" s="612"/>
      <c r="CR236" s="612"/>
      <c r="CS236" s="612"/>
      <c r="CT236" s="612"/>
      <c r="CU236" s="612"/>
      <c r="CV236" s="612"/>
      <c r="CW236" s="612"/>
      <c r="CX236" s="612"/>
      <c r="CY236" s="612"/>
      <c r="CZ236" s="613"/>
    </row>
    <row r="237" spans="1:104" s="214" customFormat="1" ht="12.75" x14ac:dyDescent="0.25">
      <c r="A237" s="614" t="s">
        <v>66</v>
      </c>
      <c r="B237" s="615"/>
      <c r="C237" s="615"/>
      <c r="D237" s="615"/>
      <c r="E237" s="615"/>
      <c r="F237" s="615"/>
      <c r="G237" s="616"/>
      <c r="H237" s="617" t="s">
        <v>561</v>
      </c>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18"/>
      <c r="AL237" s="618"/>
      <c r="AM237" s="618"/>
      <c r="AN237" s="618"/>
      <c r="AO237" s="618"/>
      <c r="AP237" s="618"/>
      <c r="AQ237" s="618"/>
      <c r="AR237" s="618"/>
      <c r="AS237" s="618"/>
      <c r="AT237" s="618"/>
      <c r="AU237" s="618"/>
      <c r="AV237" s="618"/>
      <c r="AW237" s="618"/>
      <c r="AX237" s="618"/>
      <c r="AY237" s="618"/>
      <c r="AZ237" s="618"/>
      <c r="BA237" s="618"/>
      <c r="BB237" s="619"/>
      <c r="BC237" s="605">
        <v>1</v>
      </c>
      <c r="BD237" s="606"/>
      <c r="BE237" s="606"/>
      <c r="BF237" s="606"/>
      <c r="BG237" s="606"/>
      <c r="BH237" s="606"/>
      <c r="BI237" s="606"/>
      <c r="BJ237" s="606"/>
      <c r="BK237" s="606"/>
      <c r="BL237" s="606"/>
      <c r="BM237" s="606"/>
      <c r="BN237" s="606"/>
      <c r="BO237" s="606"/>
      <c r="BP237" s="606"/>
      <c r="BQ237" s="606"/>
      <c r="BR237" s="607"/>
      <c r="BS237" s="620">
        <f t="shared" ref="BS237:BS243" si="4">CI237/BC237</f>
        <v>39900</v>
      </c>
      <c r="BT237" s="621"/>
      <c r="BU237" s="621"/>
      <c r="BV237" s="621"/>
      <c r="BW237" s="621"/>
      <c r="BX237" s="621"/>
      <c r="BY237" s="621"/>
      <c r="BZ237" s="621"/>
      <c r="CA237" s="621"/>
      <c r="CB237" s="621"/>
      <c r="CC237" s="621"/>
      <c r="CD237" s="621"/>
      <c r="CE237" s="621"/>
      <c r="CF237" s="621"/>
      <c r="CG237" s="621"/>
      <c r="CH237" s="622"/>
      <c r="CI237" s="620">
        <f>2*19950</f>
        <v>39900</v>
      </c>
      <c r="CJ237" s="621"/>
      <c r="CK237" s="621"/>
      <c r="CL237" s="621"/>
      <c r="CM237" s="621"/>
      <c r="CN237" s="621"/>
      <c r="CO237" s="621"/>
      <c r="CP237" s="621"/>
      <c r="CQ237" s="621"/>
      <c r="CR237" s="621"/>
      <c r="CS237" s="621"/>
      <c r="CT237" s="621"/>
      <c r="CU237" s="621"/>
      <c r="CV237" s="621"/>
      <c r="CW237" s="621"/>
      <c r="CX237" s="621"/>
      <c r="CY237" s="621"/>
      <c r="CZ237" s="622"/>
    </row>
    <row r="238" spans="1:104" s="214" customFormat="1" ht="12.75" x14ac:dyDescent="0.25">
      <c r="A238" s="614" t="s">
        <v>70</v>
      </c>
      <c r="B238" s="615"/>
      <c r="C238" s="615"/>
      <c r="D238" s="615"/>
      <c r="E238" s="615"/>
      <c r="F238" s="615"/>
      <c r="G238" s="616"/>
      <c r="H238" s="617" t="s">
        <v>767</v>
      </c>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18"/>
      <c r="AL238" s="618"/>
      <c r="AM238" s="618"/>
      <c r="AN238" s="618"/>
      <c r="AO238" s="618"/>
      <c r="AP238" s="618"/>
      <c r="AQ238" s="618"/>
      <c r="AR238" s="618"/>
      <c r="AS238" s="618"/>
      <c r="AT238" s="618"/>
      <c r="AU238" s="618"/>
      <c r="AV238" s="618"/>
      <c r="AW238" s="618"/>
      <c r="AX238" s="618"/>
      <c r="AY238" s="618"/>
      <c r="AZ238" s="618"/>
      <c r="BA238" s="618"/>
      <c r="BB238" s="619"/>
      <c r="BC238" s="605">
        <v>1</v>
      </c>
      <c r="BD238" s="606"/>
      <c r="BE238" s="606"/>
      <c r="BF238" s="606"/>
      <c r="BG238" s="606"/>
      <c r="BH238" s="606"/>
      <c r="BI238" s="606"/>
      <c r="BJ238" s="606"/>
      <c r="BK238" s="606"/>
      <c r="BL238" s="606"/>
      <c r="BM238" s="606"/>
      <c r="BN238" s="606"/>
      <c r="BO238" s="606"/>
      <c r="BP238" s="606"/>
      <c r="BQ238" s="606"/>
      <c r="BR238" s="607"/>
      <c r="BS238" s="620">
        <v>30333.333333333332</v>
      </c>
      <c r="BT238" s="621"/>
      <c r="BU238" s="621"/>
      <c r="BV238" s="621"/>
      <c r="BW238" s="621"/>
      <c r="BX238" s="621"/>
      <c r="BY238" s="621"/>
      <c r="BZ238" s="621"/>
      <c r="CA238" s="621"/>
      <c r="CB238" s="621"/>
      <c r="CC238" s="621"/>
      <c r="CD238" s="621"/>
      <c r="CE238" s="621"/>
      <c r="CF238" s="621"/>
      <c r="CG238" s="621"/>
      <c r="CH238" s="622"/>
      <c r="CI238" s="620">
        <f>BC238*BS238</f>
        <v>30333.333333333332</v>
      </c>
      <c r="CJ238" s="621"/>
      <c r="CK238" s="621"/>
      <c r="CL238" s="621"/>
      <c r="CM238" s="621"/>
      <c r="CN238" s="621"/>
      <c r="CO238" s="621"/>
      <c r="CP238" s="621"/>
      <c r="CQ238" s="621"/>
      <c r="CR238" s="621"/>
      <c r="CS238" s="621"/>
      <c r="CT238" s="621"/>
      <c r="CU238" s="621"/>
      <c r="CV238" s="621"/>
      <c r="CW238" s="621"/>
      <c r="CX238" s="621"/>
      <c r="CY238" s="621"/>
      <c r="CZ238" s="622"/>
    </row>
    <row r="239" spans="1:104" s="214" customFormat="1" ht="12.75" x14ac:dyDescent="0.25">
      <c r="A239" s="614" t="s">
        <v>71</v>
      </c>
      <c r="B239" s="615"/>
      <c r="C239" s="615"/>
      <c r="D239" s="615"/>
      <c r="E239" s="615"/>
      <c r="F239" s="615"/>
      <c r="G239" s="616"/>
      <c r="H239" s="617" t="s">
        <v>564</v>
      </c>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18"/>
      <c r="AL239" s="618"/>
      <c r="AM239" s="618"/>
      <c r="AN239" s="618"/>
      <c r="AO239" s="618"/>
      <c r="AP239" s="618"/>
      <c r="AQ239" s="618"/>
      <c r="AR239" s="618"/>
      <c r="AS239" s="618"/>
      <c r="AT239" s="618"/>
      <c r="AU239" s="618"/>
      <c r="AV239" s="618"/>
      <c r="AW239" s="618"/>
      <c r="AX239" s="618"/>
      <c r="AY239" s="618"/>
      <c r="AZ239" s="618"/>
      <c r="BA239" s="618"/>
      <c r="BB239" s="619"/>
      <c r="BC239" s="605">
        <v>2</v>
      </c>
      <c r="BD239" s="606"/>
      <c r="BE239" s="606"/>
      <c r="BF239" s="606"/>
      <c r="BG239" s="606"/>
      <c r="BH239" s="606"/>
      <c r="BI239" s="606"/>
      <c r="BJ239" s="606"/>
      <c r="BK239" s="606"/>
      <c r="BL239" s="606"/>
      <c r="BM239" s="606"/>
      <c r="BN239" s="606"/>
      <c r="BO239" s="606"/>
      <c r="BP239" s="606"/>
      <c r="BQ239" s="606"/>
      <c r="BR239" s="607"/>
      <c r="BS239" s="620">
        <f t="shared" si="4"/>
        <v>12250</v>
      </c>
      <c r="BT239" s="621"/>
      <c r="BU239" s="621"/>
      <c r="BV239" s="621"/>
      <c r="BW239" s="621"/>
      <c r="BX239" s="621"/>
      <c r="BY239" s="621"/>
      <c r="BZ239" s="621"/>
      <c r="CA239" s="621"/>
      <c r="CB239" s="621"/>
      <c r="CC239" s="621"/>
      <c r="CD239" s="621"/>
      <c r="CE239" s="621"/>
      <c r="CF239" s="621"/>
      <c r="CG239" s="621"/>
      <c r="CH239" s="622"/>
      <c r="CI239" s="620">
        <f>2*12250</f>
        <v>24500</v>
      </c>
      <c r="CJ239" s="621"/>
      <c r="CK239" s="621"/>
      <c r="CL239" s="621"/>
      <c r="CM239" s="621"/>
      <c r="CN239" s="621"/>
      <c r="CO239" s="621"/>
      <c r="CP239" s="621"/>
      <c r="CQ239" s="621"/>
      <c r="CR239" s="621"/>
      <c r="CS239" s="621"/>
      <c r="CT239" s="621"/>
      <c r="CU239" s="621"/>
      <c r="CV239" s="621"/>
      <c r="CW239" s="621"/>
      <c r="CX239" s="621"/>
      <c r="CY239" s="621"/>
      <c r="CZ239" s="622"/>
    </row>
    <row r="240" spans="1:104" s="214" customFormat="1" ht="12.75" x14ac:dyDescent="0.25">
      <c r="A240" s="614" t="s">
        <v>348</v>
      </c>
      <c r="B240" s="615"/>
      <c r="C240" s="615"/>
      <c r="D240" s="615"/>
      <c r="E240" s="615"/>
      <c r="F240" s="615"/>
      <c r="G240" s="616"/>
      <c r="H240" s="617" t="s">
        <v>565</v>
      </c>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618"/>
      <c r="AY240" s="618"/>
      <c r="AZ240" s="618"/>
      <c r="BA240" s="618"/>
      <c r="BB240" s="619"/>
      <c r="BC240" s="605">
        <v>1</v>
      </c>
      <c r="BD240" s="606"/>
      <c r="BE240" s="606"/>
      <c r="BF240" s="606"/>
      <c r="BG240" s="606"/>
      <c r="BH240" s="606"/>
      <c r="BI240" s="606"/>
      <c r="BJ240" s="606"/>
      <c r="BK240" s="606"/>
      <c r="BL240" s="606"/>
      <c r="BM240" s="606"/>
      <c r="BN240" s="606"/>
      <c r="BO240" s="606"/>
      <c r="BP240" s="606"/>
      <c r="BQ240" s="606"/>
      <c r="BR240" s="607"/>
      <c r="BS240" s="620">
        <f t="shared" si="4"/>
        <v>74000</v>
      </c>
      <c r="BT240" s="621"/>
      <c r="BU240" s="621"/>
      <c r="BV240" s="621"/>
      <c r="BW240" s="621"/>
      <c r="BX240" s="621"/>
      <c r="BY240" s="621"/>
      <c r="BZ240" s="621"/>
      <c r="CA240" s="621"/>
      <c r="CB240" s="621"/>
      <c r="CC240" s="621"/>
      <c r="CD240" s="621"/>
      <c r="CE240" s="621"/>
      <c r="CF240" s="621"/>
      <c r="CG240" s="621"/>
      <c r="CH240" s="622"/>
      <c r="CI240" s="620">
        <v>74000</v>
      </c>
      <c r="CJ240" s="621"/>
      <c r="CK240" s="621"/>
      <c r="CL240" s="621"/>
      <c r="CM240" s="621"/>
      <c r="CN240" s="621"/>
      <c r="CO240" s="621"/>
      <c r="CP240" s="621"/>
      <c r="CQ240" s="621"/>
      <c r="CR240" s="621"/>
      <c r="CS240" s="621"/>
      <c r="CT240" s="621"/>
      <c r="CU240" s="621"/>
      <c r="CV240" s="621"/>
      <c r="CW240" s="621"/>
      <c r="CX240" s="621"/>
      <c r="CY240" s="621"/>
      <c r="CZ240" s="622"/>
    </row>
    <row r="241" spans="1:104" s="214" customFormat="1" ht="12.75" x14ac:dyDescent="0.25">
      <c r="A241" s="614" t="s">
        <v>349</v>
      </c>
      <c r="B241" s="615"/>
      <c r="C241" s="615"/>
      <c r="D241" s="615"/>
      <c r="E241" s="615"/>
      <c r="F241" s="615"/>
      <c r="G241" s="616"/>
      <c r="H241" s="617" t="s">
        <v>566</v>
      </c>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18"/>
      <c r="AL241" s="618"/>
      <c r="AM241" s="618"/>
      <c r="AN241" s="618"/>
      <c r="AO241" s="618"/>
      <c r="AP241" s="618"/>
      <c r="AQ241" s="618"/>
      <c r="AR241" s="618"/>
      <c r="AS241" s="618"/>
      <c r="AT241" s="618"/>
      <c r="AU241" s="618"/>
      <c r="AV241" s="618"/>
      <c r="AW241" s="618"/>
      <c r="AX241" s="618"/>
      <c r="AY241" s="618"/>
      <c r="AZ241" s="618"/>
      <c r="BA241" s="618"/>
      <c r="BB241" s="619"/>
      <c r="BC241" s="605">
        <v>25</v>
      </c>
      <c r="BD241" s="606"/>
      <c r="BE241" s="606"/>
      <c r="BF241" s="606"/>
      <c r="BG241" s="606"/>
      <c r="BH241" s="606"/>
      <c r="BI241" s="606"/>
      <c r="BJ241" s="606"/>
      <c r="BK241" s="606"/>
      <c r="BL241" s="606"/>
      <c r="BM241" s="606"/>
      <c r="BN241" s="606"/>
      <c r="BO241" s="606"/>
      <c r="BP241" s="606"/>
      <c r="BQ241" s="606"/>
      <c r="BR241" s="607"/>
      <c r="BS241" s="620">
        <v>8247.0833333333339</v>
      </c>
      <c r="BT241" s="621"/>
      <c r="BU241" s="621"/>
      <c r="BV241" s="621"/>
      <c r="BW241" s="621"/>
      <c r="BX241" s="621"/>
      <c r="BY241" s="621"/>
      <c r="BZ241" s="621"/>
      <c r="CA241" s="621"/>
      <c r="CB241" s="621"/>
      <c r="CC241" s="621"/>
      <c r="CD241" s="621"/>
      <c r="CE241" s="621"/>
      <c r="CF241" s="621"/>
      <c r="CG241" s="621"/>
      <c r="CH241" s="622"/>
      <c r="CI241" s="620">
        <f>BC241*BS241</f>
        <v>206177.08333333334</v>
      </c>
      <c r="CJ241" s="621"/>
      <c r="CK241" s="621"/>
      <c r="CL241" s="621"/>
      <c r="CM241" s="621"/>
      <c r="CN241" s="621"/>
      <c r="CO241" s="621"/>
      <c r="CP241" s="621"/>
      <c r="CQ241" s="621"/>
      <c r="CR241" s="621"/>
      <c r="CS241" s="621"/>
      <c r="CT241" s="621"/>
      <c r="CU241" s="621"/>
      <c r="CV241" s="621"/>
      <c r="CW241" s="621"/>
      <c r="CX241" s="621"/>
      <c r="CY241" s="621"/>
      <c r="CZ241" s="622"/>
    </row>
    <row r="242" spans="1:104" s="214" customFormat="1" ht="12.75" x14ac:dyDescent="0.25">
      <c r="A242" s="614" t="s">
        <v>350</v>
      </c>
      <c r="B242" s="615"/>
      <c r="C242" s="615"/>
      <c r="D242" s="615"/>
      <c r="E242" s="615"/>
      <c r="F242" s="615"/>
      <c r="G242" s="616"/>
      <c r="H242" s="617" t="s">
        <v>568</v>
      </c>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18"/>
      <c r="AL242" s="618"/>
      <c r="AM242" s="618"/>
      <c r="AN242" s="618"/>
      <c r="AO242" s="618"/>
      <c r="AP242" s="618"/>
      <c r="AQ242" s="618"/>
      <c r="AR242" s="618"/>
      <c r="AS242" s="618"/>
      <c r="AT242" s="618"/>
      <c r="AU242" s="618"/>
      <c r="AV242" s="618"/>
      <c r="AW242" s="618"/>
      <c r="AX242" s="618"/>
      <c r="AY242" s="618"/>
      <c r="AZ242" s="618"/>
      <c r="BA242" s="618"/>
      <c r="BB242" s="619"/>
      <c r="BC242" s="605">
        <v>2</v>
      </c>
      <c r="BD242" s="606"/>
      <c r="BE242" s="606"/>
      <c r="BF242" s="606"/>
      <c r="BG242" s="606"/>
      <c r="BH242" s="606"/>
      <c r="BI242" s="606"/>
      <c r="BJ242" s="606"/>
      <c r="BK242" s="606"/>
      <c r="BL242" s="606"/>
      <c r="BM242" s="606"/>
      <c r="BN242" s="606"/>
      <c r="BO242" s="606"/>
      <c r="BP242" s="606"/>
      <c r="BQ242" s="606"/>
      <c r="BR242" s="607"/>
      <c r="BS242" s="620">
        <f t="shared" si="4"/>
        <v>75000</v>
      </c>
      <c r="BT242" s="621"/>
      <c r="BU242" s="621"/>
      <c r="BV242" s="621"/>
      <c r="BW242" s="621"/>
      <c r="BX242" s="621"/>
      <c r="BY242" s="621"/>
      <c r="BZ242" s="621"/>
      <c r="CA242" s="621"/>
      <c r="CB242" s="621"/>
      <c r="CC242" s="621"/>
      <c r="CD242" s="621"/>
      <c r="CE242" s="621"/>
      <c r="CF242" s="621"/>
      <c r="CG242" s="621"/>
      <c r="CH242" s="622"/>
      <c r="CI242" s="620">
        <v>150000</v>
      </c>
      <c r="CJ242" s="621"/>
      <c r="CK242" s="621"/>
      <c r="CL242" s="621"/>
      <c r="CM242" s="621"/>
      <c r="CN242" s="621"/>
      <c r="CO242" s="621"/>
      <c r="CP242" s="621"/>
      <c r="CQ242" s="621"/>
      <c r="CR242" s="621"/>
      <c r="CS242" s="621"/>
      <c r="CT242" s="621"/>
      <c r="CU242" s="621"/>
      <c r="CV242" s="621"/>
      <c r="CW242" s="621"/>
      <c r="CX242" s="621"/>
      <c r="CY242" s="621"/>
      <c r="CZ242" s="622"/>
    </row>
    <row r="243" spans="1:104" s="214" customFormat="1" ht="15" customHeight="1" x14ac:dyDescent="0.25">
      <c r="A243" s="614" t="s">
        <v>351</v>
      </c>
      <c r="B243" s="615"/>
      <c r="C243" s="615"/>
      <c r="D243" s="615"/>
      <c r="E243" s="615"/>
      <c r="F243" s="615"/>
      <c r="G243" s="616"/>
      <c r="H243" s="617" t="s">
        <v>588</v>
      </c>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18"/>
      <c r="AL243" s="618"/>
      <c r="AM243" s="618"/>
      <c r="AN243" s="618"/>
      <c r="AO243" s="618"/>
      <c r="AP243" s="618"/>
      <c r="AQ243" s="618"/>
      <c r="AR243" s="618"/>
      <c r="AS243" s="618"/>
      <c r="AT243" s="618"/>
      <c r="AU243" s="618"/>
      <c r="AV243" s="618"/>
      <c r="AW243" s="618"/>
      <c r="AX243" s="618"/>
      <c r="AY243" s="618"/>
      <c r="AZ243" s="618"/>
      <c r="BA243" s="618"/>
      <c r="BB243" s="619"/>
      <c r="BC243" s="605">
        <v>9</v>
      </c>
      <c r="BD243" s="606"/>
      <c r="BE243" s="606"/>
      <c r="BF243" s="606"/>
      <c r="BG243" s="606"/>
      <c r="BH243" s="606"/>
      <c r="BI243" s="606"/>
      <c r="BJ243" s="606"/>
      <c r="BK243" s="606"/>
      <c r="BL243" s="606"/>
      <c r="BM243" s="606"/>
      <c r="BN243" s="606"/>
      <c r="BO243" s="606"/>
      <c r="BP243" s="606"/>
      <c r="BQ243" s="606"/>
      <c r="BR243" s="607"/>
      <c r="BS243" s="620">
        <f t="shared" si="4"/>
        <v>6100</v>
      </c>
      <c r="BT243" s="621"/>
      <c r="BU243" s="621"/>
      <c r="BV243" s="621"/>
      <c r="BW243" s="621"/>
      <c r="BX243" s="621"/>
      <c r="BY243" s="621"/>
      <c r="BZ243" s="621"/>
      <c r="CA243" s="621"/>
      <c r="CB243" s="621"/>
      <c r="CC243" s="621"/>
      <c r="CD243" s="621"/>
      <c r="CE243" s="621"/>
      <c r="CF243" s="621"/>
      <c r="CG243" s="621"/>
      <c r="CH243" s="622"/>
      <c r="CI243" s="620">
        <v>54900</v>
      </c>
      <c r="CJ243" s="621"/>
      <c r="CK243" s="621"/>
      <c r="CL243" s="621"/>
      <c r="CM243" s="621"/>
      <c r="CN243" s="621"/>
      <c r="CO243" s="621"/>
      <c r="CP243" s="621"/>
      <c r="CQ243" s="621"/>
      <c r="CR243" s="621"/>
      <c r="CS243" s="621"/>
      <c r="CT243" s="621"/>
      <c r="CU243" s="621"/>
      <c r="CV243" s="621"/>
      <c r="CW243" s="621"/>
      <c r="CX243" s="621"/>
      <c r="CY243" s="621"/>
      <c r="CZ243" s="622"/>
    </row>
    <row r="244" spans="1:104" s="339" customFormat="1" ht="21" customHeight="1" x14ac:dyDescent="0.2">
      <c r="A244" s="614" t="s">
        <v>352</v>
      </c>
      <c r="B244" s="615"/>
      <c r="C244" s="615"/>
      <c r="D244" s="615"/>
      <c r="E244" s="615"/>
      <c r="F244" s="615"/>
      <c r="G244" s="616"/>
      <c r="H244" s="617" t="s">
        <v>572</v>
      </c>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18"/>
      <c r="AL244" s="618"/>
      <c r="AM244" s="618"/>
      <c r="AN244" s="618"/>
      <c r="AO244" s="618"/>
      <c r="AP244" s="618"/>
      <c r="AQ244" s="618"/>
      <c r="AR244" s="618"/>
      <c r="AS244" s="618"/>
      <c r="AT244" s="618"/>
      <c r="AU244" s="618"/>
      <c r="AV244" s="618"/>
      <c r="AW244" s="618"/>
      <c r="AX244" s="618"/>
      <c r="AY244" s="618"/>
      <c r="AZ244" s="618"/>
      <c r="BA244" s="618"/>
      <c r="BB244" s="619"/>
      <c r="BC244" s="605">
        <v>5</v>
      </c>
      <c r="BD244" s="606"/>
      <c r="BE244" s="606"/>
      <c r="BF244" s="606"/>
      <c r="BG244" s="606"/>
      <c r="BH244" s="606"/>
      <c r="BI244" s="606"/>
      <c r="BJ244" s="606"/>
      <c r="BK244" s="606"/>
      <c r="BL244" s="606"/>
      <c r="BM244" s="606"/>
      <c r="BN244" s="606"/>
      <c r="BO244" s="606"/>
      <c r="BP244" s="606"/>
      <c r="BQ244" s="606"/>
      <c r="BR244" s="607"/>
      <c r="BS244" s="620">
        <f t="shared" ref="BS244:BS247" si="5">CI244/BC244</f>
        <v>16835.400000000001</v>
      </c>
      <c r="BT244" s="621"/>
      <c r="BU244" s="621"/>
      <c r="BV244" s="621"/>
      <c r="BW244" s="621"/>
      <c r="BX244" s="621"/>
      <c r="BY244" s="621"/>
      <c r="BZ244" s="621"/>
      <c r="CA244" s="621"/>
      <c r="CB244" s="621"/>
      <c r="CC244" s="621"/>
      <c r="CD244" s="621"/>
      <c r="CE244" s="621"/>
      <c r="CF244" s="621"/>
      <c r="CG244" s="621"/>
      <c r="CH244" s="622"/>
      <c r="CI244" s="620">
        <v>84177</v>
      </c>
      <c r="CJ244" s="621"/>
      <c r="CK244" s="621"/>
      <c r="CL244" s="621"/>
      <c r="CM244" s="621"/>
      <c r="CN244" s="621"/>
      <c r="CO244" s="621"/>
      <c r="CP244" s="621"/>
      <c r="CQ244" s="621"/>
      <c r="CR244" s="621"/>
      <c r="CS244" s="621"/>
      <c r="CT244" s="621"/>
      <c r="CU244" s="621"/>
      <c r="CV244" s="621"/>
      <c r="CW244" s="621"/>
      <c r="CX244" s="621"/>
      <c r="CY244" s="621"/>
      <c r="CZ244" s="622"/>
    </row>
    <row r="245" spans="1:104" s="339" customFormat="1" ht="14.25" x14ac:dyDescent="0.2">
      <c r="A245" s="614" t="s">
        <v>385</v>
      </c>
      <c r="B245" s="615"/>
      <c r="C245" s="615"/>
      <c r="D245" s="615"/>
      <c r="E245" s="615"/>
      <c r="F245" s="615"/>
      <c r="G245" s="616"/>
      <c r="H245" s="617" t="s">
        <v>766</v>
      </c>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18"/>
      <c r="AL245" s="618"/>
      <c r="AM245" s="618"/>
      <c r="AN245" s="618"/>
      <c r="AO245" s="618"/>
      <c r="AP245" s="618"/>
      <c r="AQ245" s="618"/>
      <c r="AR245" s="618"/>
      <c r="AS245" s="618"/>
      <c r="AT245" s="618"/>
      <c r="AU245" s="618"/>
      <c r="AV245" s="618"/>
      <c r="AW245" s="618"/>
      <c r="AX245" s="618"/>
      <c r="AY245" s="618"/>
      <c r="AZ245" s="618"/>
      <c r="BA245" s="618"/>
      <c r="BB245" s="619"/>
      <c r="BC245" s="605">
        <v>200</v>
      </c>
      <c r="BD245" s="606"/>
      <c r="BE245" s="606"/>
      <c r="BF245" s="606"/>
      <c r="BG245" s="606"/>
      <c r="BH245" s="606"/>
      <c r="BI245" s="606"/>
      <c r="BJ245" s="606"/>
      <c r="BK245" s="606"/>
      <c r="BL245" s="606"/>
      <c r="BM245" s="606"/>
      <c r="BN245" s="606"/>
      <c r="BO245" s="606"/>
      <c r="BP245" s="606"/>
      <c r="BQ245" s="606"/>
      <c r="BR245" s="607"/>
      <c r="BS245" s="620">
        <f>CI245/BC245</f>
        <v>633.79503662790501</v>
      </c>
      <c r="BT245" s="621"/>
      <c r="BU245" s="621"/>
      <c r="BV245" s="621"/>
      <c r="BW245" s="621"/>
      <c r="BX245" s="621"/>
      <c r="BY245" s="621"/>
      <c r="BZ245" s="621"/>
      <c r="CA245" s="621"/>
      <c r="CB245" s="621"/>
      <c r="CC245" s="621"/>
      <c r="CD245" s="621"/>
      <c r="CE245" s="621"/>
      <c r="CF245" s="621"/>
      <c r="CG245" s="621"/>
      <c r="CH245" s="622"/>
      <c r="CI245" s="620">
        <v>126759.007325581</v>
      </c>
      <c r="CJ245" s="621"/>
      <c r="CK245" s="621"/>
      <c r="CL245" s="621"/>
      <c r="CM245" s="621"/>
      <c r="CN245" s="621"/>
      <c r="CO245" s="621"/>
      <c r="CP245" s="621"/>
      <c r="CQ245" s="621"/>
      <c r="CR245" s="621"/>
      <c r="CS245" s="621"/>
      <c r="CT245" s="621"/>
      <c r="CU245" s="621"/>
      <c r="CV245" s="621"/>
      <c r="CW245" s="621"/>
      <c r="CX245" s="621"/>
      <c r="CY245" s="621"/>
      <c r="CZ245" s="622"/>
    </row>
    <row r="246" spans="1:104" s="340" customFormat="1" ht="45" customHeight="1" x14ac:dyDescent="0.25">
      <c r="A246" s="614" t="s">
        <v>590</v>
      </c>
      <c r="B246" s="615"/>
      <c r="C246" s="615"/>
      <c r="D246" s="615"/>
      <c r="E246" s="615"/>
      <c r="F246" s="615"/>
      <c r="G246" s="616"/>
      <c r="H246" s="617" t="s">
        <v>576</v>
      </c>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18"/>
      <c r="AL246" s="618"/>
      <c r="AM246" s="618"/>
      <c r="AN246" s="618"/>
      <c r="AO246" s="618"/>
      <c r="AP246" s="618"/>
      <c r="AQ246" s="618"/>
      <c r="AR246" s="618"/>
      <c r="AS246" s="618"/>
      <c r="AT246" s="618"/>
      <c r="AU246" s="618"/>
      <c r="AV246" s="618"/>
      <c r="AW246" s="618"/>
      <c r="AX246" s="618"/>
      <c r="AY246" s="618"/>
      <c r="AZ246" s="618"/>
      <c r="BA246" s="618"/>
      <c r="BB246" s="619"/>
      <c r="BC246" s="605">
        <v>1</v>
      </c>
      <c r="BD246" s="606"/>
      <c r="BE246" s="606"/>
      <c r="BF246" s="606"/>
      <c r="BG246" s="606"/>
      <c r="BH246" s="606"/>
      <c r="BI246" s="606"/>
      <c r="BJ246" s="606"/>
      <c r="BK246" s="606"/>
      <c r="BL246" s="606"/>
      <c r="BM246" s="606"/>
      <c r="BN246" s="606"/>
      <c r="BO246" s="606"/>
      <c r="BP246" s="606"/>
      <c r="BQ246" s="606"/>
      <c r="BR246" s="607"/>
      <c r="BS246" s="620">
        <f t="shared" si="5"/>
        <v>17100</v>
      </c>
      <c r="BT246" s="621"/>
      <c r="BU246" s="621"/>
      <c r="BV246" s="621"/>
      <c r="BW246" s="621"/>
      <c r="BX246" s="621"/>
      <c r="BY246" s="621"/>
      <c r="BZ246" s="621"/>
      <c r="CA246" s="621"/>
      <c r="CB246" s="621"/>
      <c r="CC246" s="621"/>
      <c r="CD246" s="621"/>
      <c r="CE246" s="621"/>
      <c r="CF246" s="621"/>
      <c r="CG246" s="621"/>
      <c r="CH246" s="622"/>
      <c r="CI246" s="620">
        <v>17100</v>
      </c>
      <c r="CJ246" s="621"/>
      <c r="CK246" s="621"/>
      <c r="CL246" s="621"/>
      <c r="CM246" s="621"/>
      <c r="CN246" s="621"/>
      <c r="CO246" s="621"/>
      <c r="CP246" s="621"/>
      <c r="CQ246" s="621"/>
      <c r="CR246" s="621"/>
      <c r="CS246" s="621"/>
      <c r="CT246" s="621"/>
      <c r="CU246" s="621"/>
      <c r="CV246" s="621"/>
      <c r="CW246" s="621"/>
      <c r="CX246" s="621"/>
      <c r="CY246" s="621"/>
      <c r="CZ246" s="622"/>
    </row>
    <row r="247" spans="1:104" s="213" customFormat="1" ht="12.75" x14ac:dyDescent="0.25">
      <c r="A247" s="614" t="s">
        <v>593</v>
      </c>
      <c r="B247" s="615"/>
      <c r="C247" s="615"/>
      <c r="D247" s="615"/>
      <c r="E247" s="615"/>
      <c r="F247" s="615"/>
      <c r="G247" s="616"/>
      <c r="H247" s="617" t="s">
        <v>577</v>
      </c>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18"/>
      <c r="AL247" s="618"/>
      <c r="AM247" s="618"/>
      <c r="AN247" s="618"/>
      <c r="AO247" s="618"/>
      <c r="AP247" s="618"/>
      <c r="AQ247" s="618"/>
      <c r="AR247" s="618"/>
      <c r="AS247" s="618"/>
      <c r="AT247" s="618"/>
      <c r="AU247" s="618"/>
      <c r="AV247" s="618"/>
      <c r="AW247" s="618"/>
      <c r="AX247" s="618"/>
      <c r="AY247" s="618"/>
      <c r="AZ247" s="618"/>
      <c r="BA247" s="618"/>
      <c r="BB247" s="619"/>
      <c r="BC247" s="605">
        <v>1</v>
      </c>
      <c r="BD247" s="606"/>
      <c r="BE247" s="606"/>
      <c r="BF247" s="606"/>
      <c r="BG247" s="606"/>
      <c r="BH247" s="606"/>
      <c r="BI247" s="606"/>
      <c r="BJ247" s="606"/>
      <c r="BK247" s="606"/>
      <c r="BL247" s="606"/>
      <c r="BM247" s="606"/>
      <c r="BN247" s="606"/>
      <c r="BO247" s="606"/>
      <c r="BP247" s="606"/>
      <c r="BQ247" s="606"/>
      <c r="BR247" s="607"/>
      <c r="BS247" s="620">
        <f t="shared" si="5"/>
        <v>9750</v>
      </c>
      <c r="BT247" s="621"/>
      <c r="BU247" s="621"/>
      <c r="BV247" s="621"/>
      <c r="BW247" s="621"/>
      <c r="BX247" s="621"/>
      <c r="BY247" s="621"/>
      <c r="BZ247" s="621"/>
      <c r="CA247" s="621"/>
      <c r="CB247" s="621"/>
      <c r="CC247" s="621"/>
      <c r="CD247" s="621"/>
      <c r="CE247" s="621"/>
      <c r="CF247" s="621"/>
      <c r="CG247" s="621"/>
      <c r="CH247" s="622"/>
      <c r="CI247" s="620">
        <v>9750</v>
      </c>
      <c r="CJ247" s="621"/>
      <c r="CK247" s="621"/>
      <c r="CL247" s="621"/>
      <c r="CM247" s="621"/>
      <c r="CN247" s="621"/>
      <c r="CO247" s="621"/>
      <c r="CP247" s="621"/>
      <c r="CQ247" s="621"/>
      <c r="CR247" s="621"/>
      <c r="CS247" s="621"/>
      <c r="CT247" s="621"/>
      <c r="CU247" s="621"/>
      <c r="CV247" s="621"/>
      <c r="CW247" s="621"/>
      <c r="CX247" s="621"/>
      <c r="CY247" s="621"/>
      <c r="CZ247" s="622"/>
    </row>
    <row r="248" spans="1:104" s="357" customFormat="1" ht="15" customHeight="1" x14ac:dyDescent="0.25">
      <c r="A248" s="614" t="s">
        <v>656</v>
      </c>
      <c r="B248" s="615"/>
      <c r="C248" s="615"/>
      <c r="D248" s="615"/>
      <c r="E248" s="615"/>
      <c r="F248" s="615"/>
      <c r="G248" s="616"/>
      <c r="H248" s="617" t="s">
        <v>578</v>
      </c>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18"/>
      <c r="AL248" s="618"/>
      <c r="AM248" s="618"/>
      <c r="AN248" s="618"/>
      <c r="AO248" s="618"/>
      <c r="AP248" s="618"/>
      <c r="AQ248" s="618"/>
      <c r="AR248" s="618"/>
      <c r="AS248" s="618"/>
      <c r="AT248" s="618"/>
      <c r="AU248" s="618"/>
      <c r="AV248" s="618"/>
      <c r="AW248" s="618"/>
      <c r="AX248" s="618"/>
      <c r="AY248" s="618"/>
      <c r="AZ248" s="618"/>
      <c r="BA248" s="618"/>
      <c r="BB248" s="619"/>
      <c r="BC248" s="605">
        <v>1</v>
      </c>
      <c r="BD248" s="606"/>
      <c r="BE248" s="606"/>
      <c r="BF248" s="606"/>
      <c r="BG248" s="606"/>
      <c r="BH248" s="606"/>
      <c r="BI248" s="606"/>
      <c r="BJ248" s="606"/>
      <c r="BK248" s="606"/>
      <c r="BL248" s="606"/>
      <c r="BM248" s="606"/>
      <c r="BN248" s="606"/>
      <c r="BO248" s="606"/>
      <c r="BP248" s="606"/>
      <c r="BQ248" s="606"/>
      <c r="BR248" s="607"/>
      <c r="BS248" s="620">
        <f>CI248/BC248</f>
        <v>17770</v>
      </c>
      <c r="BT248" s="621"/>
      <c r="BU248" s="621"/>
      <c r="BV248" s="621"/>
      <c r="BW248" s="621"/>
      <c r="BX248" s="621"/>
      <c r="BY248" s="621"/>
      <c r="BZ248" s="621"/>
      <c r="CA248" s="621"/>
      <c r="CB248" s="621"/>
      <c r="CC248" s="621"/>
      <c r="CD248" s="621"/>
      <c r="CE248" s="621"/>
      <c r="CF248" s="621"/>
      <c r="CG248" s="621"/>
      <c r="CH248" s="622"/>
      <c r="CI248" s="620">
        <v>17770</v>
      </c>
      <c r="CJ248" s="621"/>
      <c r="CK248" s="621"/>
      <c r="CL248" s="621"/>
      <c r="CM248" s="621"/>
      <c r="CN248" s="621"/>
      <c r="CO248" s="621"/>
      <c r="CP248" s="621"/>
      <c r="CQ248" s="621"/>
      <c r="CR248" s="621"/>
      <c r="CS248" s="621"/>
      <c r="CT248" s="621"/>
      <c r="CU248" s="621"/>
      <c r="CV248" s="621"/>
      <c r="CW248" s="621"/>
      <c r="CX248" s="621"/>
      <c r="CY248" s="621"/>
      <c r="CZ248" s="622"/>
    </row>
    <row r="249" spans="1:104" s="214" customFormat="1" ht="15" customHeight="1" x14ac:dyDescent="0.25">
      <c r="A249" s="614" t="s">
        <v>657</v>
      </c>
      <c r="B249" s="615"/>
      <c r="C249" s="615"/>
      <c r="D249" s="615"/>
      <c r="E249" s="615"/>
      <c r="F249" s="615"/>
      <c r="G249" s="616"/>
      <c r="H249" s="617" t="s">
        <v>581</v>
      </c>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8"/>
      <c r="AL249" s="618"/>
      <c r="AM249" s="618"/>
      <c r="AN249" s="618"/>
      <c r="AO249" s="618"/>
      <c r="AP249" s="618"/>
      <c r="AQ249" s="618"/>
      <c r="AR249" s="618"/>
      <c r="AS249" s="618"/>
      <c r="AT249" s="618"/>
      <c r="AU249" s="618"/>
      <c r="AV249" s="618"/>
      <c r="AW249" s="618"/>
      <c r="AX249" s="618"/>
      <c r="AY249" s="618"/>
      <c r="AZ249" s="618"/>
      <c r="BA249" s="618"/>
      <c r="BB249" s="619"/>
      <c r="BC249" s="605">
        <v>1</v>
      </c>
      <c r="BD249" s="606"/>
      <c r="BE249" s="606"/>
      <c r="BF249" s="606"/>
      <c r="BG249" s="606"/>
      <c r="BH249" s="606"/>
      <c r="BI249" s="606"/>
      <c r="BJ249" s="606"/>
      <c r="BK249" s="606"/>
      <c r="BL249" s="606"/>
      <c r="BM249" s="606"/>
      <c r="BN249" s="606"/>
      <c r="BO249" s="606"/>
      <c r="BP249" s="606"/>
      <c r="BQ249" s="606"/>
      <c r="BR249" s="607"/>
      <c r="BS249" s="620">
        <f t="shared" ref="BS249:BS252" si="6">CI249/BC249</f>
        <v>3810</v>
      </c>
      <c r="BT249" s="621"/>
      <c r="BU249" s="621"/>
      <c r="BV249" s="621"/>
      <c r="BW249" s="621"/>
      <c r="BX249" s="621"/>
      <c r="BY249" s="621"/>
      <c r="BZ249" s="621"/>
      <c r="CA249" s="621"/>
      <c r="CB249" s="621"/>
      <c r="CC249" s="621"/>
      <c r="CD249" s="621"/>
      <c r="CE249" s="621"/>
      <c r="CF249" s="621"/>
      <c r="CG249" s="621"/>
      <c r="CH249" s="622"/>
      <c r="CI249" s="620">
        <v>3810</v>
      </c>
      <c r="CJ249" s="621"/>
      <c r="CK249" s="621"/>
      <c r="CL249" s="621"/>
      <c r="CM249" s="621"/>
      <c r="CN249" s="621"/>
      <c r="CO249" s="621"/>
      <c r="CP249" s="621"/>
      <c r="CQ249" s="621"/>
      <c r="CR249" s="621"/>
      <c r="CS249" s="621"/>
      <c r="CT249" s="621"/>
      <c r="CU249" s="621"/>
      <c r="CV249" s="621"/>
      <c r="CW249" s="621"/>
      <c r="CX249" s="621"/>
      <c r="CY249" s="621"/>
      <c r="CZ249" s="622"/>
    </row>
    <row r="250" spans="1:104" s="214" customFormat="1" ht="15" hidden="1" customHeight="1" x14ac:dyDescent="0.25">
      <c r="A250" s="614" t="s">
        <v>658</v>
      </c>
      <c r="B250" s="615"/>
      <c r="C250" s="615"/>
      <c r="D250" s="615"/>
      <c r="E250" s="615"/>
      <c r="F250" s="615"/>
      <c r="G250" s="616"/>
      <c r="H250" s="617" t="s">
        <v>582</v>
      </c>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18"/>
      <c r="AL250" s="618"/>
      <c r="AM250" s="618"/>
      <c r="AN250" s="618"/>
      <c r="AO250" s="618"/>
      <c r="AP250" s="618"/>
      <c r="AQ250" s="618"/>
      <c r="AR250" s="618"/>
      <c r="AS250" s="618"/>
      <c r="AT250" s="618"/>
      <c r="AU250" s="618"/>
      <c r="AV250" s="618"/>
      <c r="AW250" s="618"/>
      <c r="AX250" s="618"/>
      <c r="AY250" s="618"/>
      <c r="AZ250" s="618"/>
      <c r="BA250" s="618"/>
      <c r="BB250" s="619"/>
      <c r="BC250" s="605">
        <v>1</v>
      </c>
      <c r="BD250" s="606"/>
      <c r="BE250" s="606"/>
      <c r="BF250" s="606"/>
      <c r="BG250" s="606"/>
      <c r="BH250" s="606"/>
      <c r="BI250" s="606"/>
      <c r="BJ250" s="606"/>
      <c r="BK250" s="606"/>
      <c r="BL250" s="606"/>
      <c r="BM250" s="606"/>
      <c r="BN250" s="606"/>
      <c r="BO250" s="606"/>
      <c r="BP250" s="606"/>
      <c r="BQ250" s="606"/>
      <c r="BR250" s="607"/>
      <c r="BS250" s="620">
        <f t="shared" si="6"/>
        <v>15400</v>
      </c>
      <c r="BT250" s="621"/>
      <c r="BU250" s="621"/>
      <c r="BV250" s="621"/>
      <c r="BW250" s="621"/>
      <c r="BX250" s="621"/>
      <c r="BY250" s="621"/>
      <c r="BZ250" s="621"/>
      <c r="CA250" s="621"/>
      <c r="CB250" s="621"/>
      <c r="CC250" s="621"/>
      <c r="CD250" s="621"/>
      <c r="CE250" s="621"/>
      <c r="CF250" s="621"/>
      <c r="CG250" s="621"/>
      <c r="CH250" s="622"/>
      <c r="CI250" s="620">
        <v>15400</v>
      </c>
      <c r="CJ250" s="621"/>
      <c r="CK250" s="621"/>
      <c r="CL250" s="621"/>
      <c r="CM250" s="621"/>
      <c r="CN250" s="621"/>
      <c r="CO250" s="621"/>
      <c r="CP250" s="621"/>
      <c r="CQ250" s="621"/>
      <c r="CR250" s="621"/>
      <c r="CS250" s="621"/>
      <c r="CT250" s="621"/>
      <c r="CU250" s="621"/>
      <c r="CV250" s="621"/>
      <c r="CW250" s="621"/>
      <c r="CX250" s="621"/>
      <c r="CY250" s="621"/>
      <c r="CZ250" s="622"/>
    </row>
    <row r="251" spans="1:104" s="214" customFormat="1" ht="15" customHeight="1" x14ac:dyDescent="0.25">
      <c r="A251" s="614" t="s">
        <v>659</v>
      </c>
      <c r="B251" s="615"/>
      <c r="C251" s="615"/>
      <c r="D251" s="615"/>
      <c r="E251" s="615"/>
      <c r="F251" s="615"/>
      <c r="G251" s="616"/>
      <c r="H251" s="617" t="s">
        <v>585</v>
      </c>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18"/>
      <c r="AL251" s="618"/>
      <c r="AM251" s="618"/>
      <c r="AN251" s="618"/>
      <c r="AO251" s="618"/>
      <c r="AP251" s="618"/>
      <c r="AQ251" s="618"/>
      <c r="AR251" s="618"/>
      <c r="AS251" s="618"/>
      <c r="AT251" s="618"/>
      <c r="AU251" s="618"/>
      <c r="AV251" s="618"/>
      <c r="AW251" s="618"/>
      <c r="AX251" s="618"/>
      <c r="AY251" s="618"/>
      <c r="AZ251" s="618"/>
      <c r="BA251" s="618"/>
      <c r="BB251" s="619"/>
      <c r="BC251" s="605">
        <v>3</v>
      </c>
      <c r="BD251" s="606"/>
      <c r="BE251" s="606"/>
      <c r="BF251" s="606"/>
      <c r="BG251" s="606"/>
      <c r="BH251" s="606"/>
      <c r="BI251" s="606"/>
      <c r="BJ251" s="606"/>
      <c r="BK251" s="606"/>
      <c r="BL251" s="606"/>
      <c r="BM251" s="606"/>
      <c r="BN251" s="606"/>
      <c r="BO251" s="606"/>
      <c r="BP251" s="606"/>
      <c r="BQ251" s="606"/>
      <c r="BR251" s="607"/>
      <c r="BS251" s="620">
        <v>21800</v>
      </c>
      <c r="BT251" s="621"/>
      <c r="BU251" s="621"/>
      <c r="BV251" s="621"/>
      <c r="BW251" s="621"/>
      <c r="BX251" s="621"/>
      <c r="BY251" s="621"/>
      <c r="BZ251" s="621"/>
      <c r="CA251" s="621"/>
      <c r="CB251" s="621"/>
      <c r="CC251" s="621"/>
      <c r="CD251" s="621"/>
      <c r="CE251" s="621"/>
      <c r="CF251" s="621"/>
      <c r="CG251" s="621"/>
      <c r="CH251" s="622"/>
      <c r="CI251" s="620">
        <f>BC251*BS251</f>
        <v>65400</v>
      </c>
      <c r="CJ251" s="621"/>
      <c r="CK251" s="621"/>
      <c r="CL251" s="621"/>
      <c r="CM251" s="621"/>
      <c r="CN251" s="621"/>
      <c r="CO251" s="621"/>
      <c r="CP251" s="621"/>
      <c r="CQ251" s="621"/>
      <c r="CR251" s="621"/>
      <c r="CS251" s="621"/>
      <c r="CT251" s="621"/>
      <c r="CU251" s="621"/>
      <c r="CV251" s="621"/>
      <c r="CW251" s="621"/>
      <c r="CX251" s="621"/>
      <c r="CY251" s="621"/>
      <c r="CZ251" s="622"/>
    </row>
    <row r="252" spans="1:104" s="214" customFormat="1" ht="43.5" customHeight="1" x14ac:dyDescent="0.25">
      <c r="A252" s="614" t="s">
        <v>660</v>
      </c>
      <c r="B252" s="615"/>
      <c r="C252" s="615"/>
      <c r="D252" s="615"/>
      <c r="E252" s="615"/>
      <c r="F252" s="615"/>
      <c r="G252" s="616"/>
      <c r="H252" s="617" t="s">
        <v>586</v>
      </c>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18"/>
      <c r="AL252" s="618"/>
      <c r="AM252" s="618"/>
      <c r="AN252" s="618"/>
      <c r="AO252" s="618"/>
      <c r="AP252" s="618"/>
      <c r="AQ252" s="618"/>
      <c r="AR252" s="618"/>
      <c r="AS252" s="618"/>
      <c r="AT252" s="618"/>
      <c r="AU252" s="618"/>
      <c r="AV252" s="618"/>
      <c r="AW252" s="618"/>
      <c r="AX252" s="618"/>
      <c r="AY252" s="618"/>
      <c r="AZ252" s="618"/>
      <c r="BA252" s="618"/>
      <c r="BB252" s="619"/>
      <c r="BC252" s="605">
        <v>1</v>
      </c>
      <c r="BD252" s="606"/>
      <c r="BE252" s="606"/>
      <c r="BF252" s="606"/>
      <c r="BG252" s="606"/>
      <c r="BH252" s="606"/>
      <c r="BI252" s="606"/>
      <c r="BJ252" s="606"/>
      <c r="BK252" s="606"/>
      <c r="BL252" s="606"/>
      <c r="BM252" s="606"/>
      <c r="BN252" s="606"/>
      <c r="BO252" s="606"/>
      <c r="BP252" s="606"/>
      <c r="BQ252" s="606"/>
      <c r="BR252" s="607"/>
      <c r="BS252" s="620">
        <f t="shared" si="6"/>
        <v>67598</v>
      </c>
      <c r="BT252" s="621"/>
      <c r="BU252" s="621"/>
      <c r="BV252" s="621"/>
      <c r="BW252" s="621"/>
      <c r="BX252" s="621"/>
      <c r="BY252" s="621"/>
      <c r="BZ252" s="621"/>
      <c r="CA252" s="621"/>
      <c r="CB252" s="621"/>
      <c r="CC252" s="621"/>
      <c r="CD252" s="621"/>
      <c r="CE252" s="621"/>
      <c r="CF252" s="621"/>
      <c r="CG252" s="621"/>
      <c r="CH252" s="622"/>
      <c r="CI252" s="620">
        <v>67598</v>
      </c>
      <c r="CJ252" s="621"/>
      <c r="CK252" s="621"/>
      <c r="CL252" s="621"/>
      <c r="CM252" s="621"/>
      <c r="CN252" s="621"/>
      <c r="CO252" s="621"/>
      <c r="CP252" s="621"/>
      <c r="CQ252" s="621"/>
      <c r="CR252" s="621"/>
      <c r="CS252" s="621"/>
      <c r="CT252" s="621"/>
      <c r="CU252" s="621"/>
      <c r="CV252" s="621"/>
      <c r="CW252" s="621"/>
      <c r="CX252" s="621"/>
      <c r="CY252" s="621"/>
      <c r="CZ252" s="622"/>
    </row>
    <row r="253" spans="1:104" s="214" customFormat="1" ht="15" customHeight="1" x14ac:dyDescent="0.25">
      <c r="A253" s="614" t="s">
        <v>661</v>
      </c>
      <c r="B253" s="615"/>
      <c r="C253" s="615"/>
      <c r="D253" s="615"/>
      <c r="E253" s="615"/>
      <c r="F253" s="615"/>
      <c r="G253" s="616"/>
      <c r="H253" s="617" t="s">
        <v>587</v>
      </c>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618"/>
      <c r="AY253" s="618"/>
      <c r="AZ253" s="618"/>
      <c r="BA253" s="618"/>
      <c r="BB253" s="619"/>
      <c r="BC253" s="605">
        <v>1</v>
      </c>
      <c r="BD253" s="606"/>
      <c r="BE253" s="606"/>
      <c r="BF253" s="606"/>
      <c r="BG253" s="606"/>
      <c r="BH253" s="606"/>
      <c r="BI253" s="606"/>
      <c r="BJ253" s="606"/>
      <c r="BK253" s="606"/>
      <c r="BL253" s="606"/>
      <c r="BM253" s="606"/>
      <c r="BN253" s="606"/>
      <c r="BO253" s="606"/>
      <c r="BP253" s="606"/>
      <c r="BQ253" s="606"/>
      <c r="BR253" s="607"/>
      <c r="BS253" s="620">
        <v>52165.666666666664</v>
      </c>
      <c r="BT253" s="621"/>
      <c r="BU253" s="621"/>
      <c r="BV253" s="621"/>
      <c r="BW253" s="621"/>
      <c r="BX253" s="621"/>
      <c r="BY253" s="621"/>
      <c r="BZ253" s="621"/>
      <c r="CA253" s="621"/>
      <c r="CB253" s="621"/>
      <c r="CC253" s="621"/>
      <c r="CD253" s="621"/>
      <c r="CE253" s="621"/>
      <c r="CF253" s="621"/>
      <c r="CG253" s="621"/>
      <c r="CH253" s="622"/>
      <c r="CI253" s="620">
        <f>BS253*BC253</f>
        <v>52165.666666666664</v>
      </c>
      <c r="CJ253" s="621"/>
      <c r="CK253" s="621"/>
      <c r="CL253" s="621"/>
      <c r="CM253" s="621"/>
      <c r="CN253" s="621"/>
      <c r="CO253" s="621"/>
      <c r="CP253" s="621"/>
      <c r="CQ253" s="621"/>
      <c r="CR253" s="621"/>
      <c r="CS253" s="621"/>
      <c r="CT253" s="621"/>
      <c r="CU253" s="621"/>
      <c r="CV253" s="621"/>
      <c r="CW253" s="621"/>
      <c r="CX253" s="621"/>
      <c r="CY253" s="621"/>
      <c r="CZ253" s="622"/>
    </row>
    <row r="254" spans="1:104" s="214" customFormat="1" ht="15" customHeight="1" x14ac:dyDescent="0.25">
      <c r="A254" s="614" t="s">
        <v>662</v>
      </c>
      <c r="B254" s="615"/>
      <c r="C254" s="615"/>
      <c r="D254" s="615"/>
      <c r="E254" s="615"/>
      <c r="F254" s="615"/>
      <c r="G254" s="616"/>
      <c r="H254" s="617" t="s">
        <v>755</v>
      </c>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18"/>
      <c r="AL254" s="618"/>
      <c r="AM254" s="618"/>
      <c r="AN254" s="618"/>
      <c r="AO254" s="618"/>
      <c r="AP254" s="618"/>
      <c r="AQ254" s="618"/>
      <c r="AR254" s="618"/>
      <c r="AS254" s="618"/>
      <c r="AT254" s="618"/>
      <c r="AU254" s="618"/>
      <c r="AV254" s="618"/>
      <c r="AW254" s="618"/>
      <c r="AX254" s="618"/>
      <c r="AY254" s="618"/>
      <c r="AZ254" s="618"/>
      <c r="BA254" s="618"/>
      <c r="BB254" s="619"/>
      <c r="BC254" s="605">
        <f>CI254/BS254</f>
        <v>250</v>
      </c>
      <c r="BD254" s="606"/>
      <c r="BE254" s="606"/>
      <c r="BF254" s="606"/>
      <c r="BG254" s="606"/>
      <c r="BH254" s="606"/>
      <c r="BI254" s="606"/>
      <c r="BJ254" s="606"/>
      <c r="BK254" s="606"/>
      <c r="BL254" s="606"/>
      <c r="BM254" s="606"/>
      <c r="BN254" s="606"/>
      <c r="BO254" s="606"/>
      <c r="BP254" s="606"/>
      <c r="BQ254" s="606"/>
      <c r="BR254" s="607"/>
      <c r="BS254" s="620">
        <v>10000</v>
      </c>
      <c r="BT254" s="621"/>
      <c r="BU254" s="621"/>
      <c r="BV254" s="621"/>
      <c r="BW254" s="621"/>
      <c r="BX254" s="621"/>
      <c r="BY254" s="621"/>
      <c r="BZ254" s="621"/>
      <c r="CA254" s="621"/>
      <c r="CB254" s="621"/>
      <c r="CC254" s="621"/>
      <c r="CD254" s="621"/>
      <c r="CE254" s="621"/>
      <c r="CF254" s="621"/>
      <c r="CG254" s="621"/>
      <c r="CH254" s="622"/>
      <c r="CI254" s="620">
        <f>500000+2000000</f>
        <v>2500000</v>
      </c>
      <c r="CJ254" s="621"/>
      <c r="CK254" s="621"/>
      <c r="CL254" s="621"/>
      <c r="CM254" s="621"/>
      <c r="CN254" s="621"/>
      <c r="CO254" s="621"/>
      <c r="CP254" s="621"/>
      <c r="CQ254" s="621"/>
      <c r="CR254" s="621"/>
      <c r="CS254" s="621"/>
      <c r="CT254" s="621"/>
      <c r="CU254" s="621"/>
      <c r="CV254" s="621"/>
      <c r="CW254" s="621"/>
      <c r="CX254" s="621"/>
      <c r="CY254" s="621"/>
      <c r="CZ254" s="622"/>
    </row>
    <row r="255" spans="1:104" s="214" customFormat="1" ht="15" customHeight="1" x14ac:dyDescent="0.25">
      <c r="A255" s="627" t="s">
        <v>262</v>
      </c>
      <c r="B255" s="628"/>
      <c r="C255" s="628"/>
      <c r="D255" s="628"/>
      <c r="E255" s="628"/>
      <c r="F255" s="628"/>
      <c r="G255" s="628"/>
      <c r="H255" s="628"/>
      <c r="I255" s="628"/>
      <c r="J255" s="628"/>
      <c r="K255" s="628"/>
      <c r="L255" s="628"/>
      <c r="M255" s="628"/>
      <c r="N255" s="628"/>
      <c r="O255" s="628"/>
      <c r="P255" s="628"/>
      <c r="Q255" s="628"/>
      <c r="R255" s="628"/>
      <c r="S255" s="628"/>
      <c r="T255" s="628"/>
      <c r="U255" s="628"/>
      <c r="V255" s="628"/>
      <c r="W255" s="628"/>
      <c r="X255" s="628"/>
      <c r="Y255" s="628"/>
      <c r="Z255" s="628"/>
      <c r="AA255" s="628"/>
      <c r="AB255" s="628"/>
      <c r="AC255" s="628"/>
      <c r="AD255" s="628"/>
      <c r="AE255" s="628"/>
      <c r="AF255" s="628"/>
      <c r="AG255" s="628"/>
      <c r="AH255" s="628"/>
      <c r="AI255" s="628"/>
      <c r="AJ255" s="628"/>
      <c r="AK255" s="628"/>
      <c r="AL255" s="628"/>
      <c r="AM255" s="628"/>
      <c r="AN255" s="628"/>
      <c r="AO255" s="628"/>
      <c r="AP255" s="628"/>
      <c r="AQ255" s="628"/>
      <c r="AR255" s="628"/>
      <c r="AS255" s="628"/>
      <c r="AT255" s="628"/>
      <c r="AU255" s="628"/>
      <c r="AV255" s="628"/>
      <c r="AW255" s="628"/>
      <c r="AX255" s="628"/>
      <c r="AY255" s="628"/>
      <c r="AZ255" s="628"/>
      <c r="BA255" s="628"/>
      <c r="BB255" s="629"/>
      <c r="BC255" s="552" t="s">
        <v>4</v>
      </c>
      <c r="BD255" s="552"/>
      <c r="BE255" s="552"/>
      <c r="BF255" s="552"/>
      <c r="BG255" s="552"/>
      <c r="BH255" s="552"/>
      <c r="BI255" s="552"/>
      <c r="BJ255" s="552"/>
      <c r="BK255" s="552"/>
      <c r="BL255" s="552"/>
      <c r="BM255" s="552"/>
      <c r="BN255" s="552"/>
      <c r="BO255" s="552"/>
      <c r="BP255" s="552"/>
      <c r="BQ255" s="552"/>
      <c r="BR255" s="552"/>
      <c r="BS255" s="620"/>
      <c r="BT255" s="621"/>
      <c r="BU255" s="621"/>
      <c r="BV255" s="621"/>
      <c r="BW255" s="621"/>
      <c r="BX255" s="621"/>
      <c r="BY255" s="621"/>
      <c r="BZ255" s="621"/>
      <c r="CA255" s="621"/>
      <c r="CB255" s="621"/>
      <c r="CC255" s="621"/>
      <c r="CD255" s="621"/>
      <c r="CE255" s="621"/>
      <c r="CF255" s="621"/>
      <c r="CG255" s="621"/>
      <c r="CH255" s="622"/>
      <c r="CI255" s="608">
        <f>SUM(CI237:CZ254)</f>
        <v>3539740.0906589143</v>
      </c>
      <c r="CJ255" s="609"/>
      <c r="CK255" s="609"/>
      <c r="CL255" s="609"/>
      <c r="CM255" s="609"/>
      <c r="CN255" s="609"/>
      <c r="CO255" s="609"/>
      <c r="CP255" s="609"/>
      <c r="CQ255" s="609"/>
      <c r="CR255" s="609"/>
      <c r="CS255" s="609"/>
      <c r="CT255" s="609"/>
      <c r="CU255" s="609"/>
      <c r="CV255" s="609"/>
      <c r="CW255" s="609"/>
      <c r="CX255" s="609"/>
      <c r="CY255" s="609"/>
      <c r="CZ255" s="610"/>
    </row>
    <row r="256" spans="1:104" s="214" customFormat="1" ht="24.75" customHeight="1" x14ac:dyDescent="0.2">
      <c r="A256" s="664" t="s">
        <v>746</v>
      </c>
      <c r="B256" s="664"/>
      <c r="C256" s="664"/>
      <c r="D256" s="664"/>
      <c r="E256" s="664"/>
      <c r="F256" s="664"/>
      <c r="G256" s="664"/>
      <c r="H256" s="664"/>
      <c r="I256" s="664"/>
      <c r="J256" s="664"/>
      <c r="K256" s="664"/>
      <c r="L256" s="664"/>
      <c r="M256" s="664"/>
      <c r="N256" s="664"/>
      <c r="O256" s="664"/>
      <c r="P256" s="664"/>
      <c r="Q256" s="664"/>
      <c r="R256" s="664"/>
      <c r="S256" s="664"/>
      <c r="T256" s="664"/>
      <c r="U256" s="664"/>
      <c r="V256" s="664"/>
      <c r="W256" s="664"/>
      <c r="X256" s="664"/>
      <c r="Y256" s="664"/>
      <c r="Z256" s="664"/>
      <c r="AA256" s="664"/>
      <c r="AB256" s="664"/>
      <c r="AC256" s="664"/>
      <c r="AD256" s="664"/>
      <c r="AE256" s="664"/>
      <c r="AF256" s="664"/>
      <c r="AG256" s="664"/>
      <c r="AH256" s="664"/>
      <c r="AI256" s="664"/>
      <c r="AJ256" s="664"/>
      <c r="AK256" s="664"/>
      <c r="AL256" s="664"/>
      <c r="AM256" s="664"/>
      <c r="AN256" s="664"/>
      <c r="AO256" s="664"/>
      <c r="AP256" s="664"/>
      <c r="AQ256" s="664"/>
      <c r="AR256" s="664"/>
      <c r="AS256" s="664"/>
      <c r="AT256" s="664"/>
      <c r="AU256" s="664"/>
      <c r="AV256" s="664"/>
      <c r="AW256" s="664"/>
      <c r="AX256" s="664"/>
      <c r="AY256" s="664"/>
      <c r="AZ256" s="664"/>
      <c r="BA256" s="664"/>
      <c r="BB256" s="664"/>
      <c r="BC256" s="664"/>
      <c r="BD256" s="664"/>
      <c r="BE256" s="664"/>
      <c r="BF256" s="664"/>
      <c r="BG256" s="664"/>
      <c r="BH256" s="664"/>
      <c r="BI256" s="664"/>
      <c r="BJ256" s="664"/>
      <c r="BK256" s="664"/>
      <c r="BL256" s="664"/>
      <c r="BM256" s="664"/>
      <c r="BN256" s="664"/>
      <c r="BO256" s="664"/>
      <c r="BP256" s="664"/>
      <c r="BQ256" s="664"/>
      <c r="BR256" s="664"/>
      <c r="BS256" s="664"/>
      <c r="BT256" s="664"/>
      <c r="BU256" s="664"/>
      <c r="BV256" s="664"/>
      <c r="BW256" s="664"/>
      <c r="BX256" s="664"/>
      <c r="BY256" s="664"/>
      <c r="BZ256" s="664"/>
      <c r="CA256" s="664"/>
      <c r="CB256" s="664"/>
      <c r="CC256" s="664"/>
      <c r="CD256" s="664"/>
      <c r="CE256" s="664"/>
      <c r="CF256" s="664"/>
      <c r="CG256" s="664"/>
      <c r="CH256" s="664"/>
      <c r="CI256" s="664"/>
      <c r="CJ256" s="664"/>
      <c r="CK256" s="664"/>
      <c r="CL256" s="664"/>
      <c r="CM256" s="664"/>
      <c r="CN256" s="664"/>
      <c r="CO256" s="664"/>
      <c r="CP256" s="664"/>
      <c r="CQ256" s="664"/>
      <c r="CR256" s="664"/>
      <c r="CS256" s="664"/>
      <c r="CT256" s="664"/>
      <c r="CU256" s="664"/>
      <c r="CV256" s="664"/>
      <c r="CW256" s="664"/>
      <c r="CX256" s="664"/>
      <c r="CY256" s="664"/>
      <c r="CZ256" s="664"/>
    </row>
    <row r="257" spans="1:104" s="214" customFormat="1" ht="15" customHeight="1" x14ac:dyDescent="0.2">
      <c r="A257" s="339" t="s">
        <v>46</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604" t="s">
        <v>449</v>
      </c>
      <c r="X257" s="604"/>
      <c r="Y257" s="604"/>
      <c r="Z257" s="604"/>
      <c r="AA257" s="604"/>
      <c r="AB257" s="604"/>
      <c r="AC257" s="604"/>
      <c r="AD257" s="604"/>
      <c r="AE257" s="604"/>
      <c r="AF257" s="604"/>
      <c r="AG257" s="604"/>
      <c r="AH257" s="604"/>
      <c r="AI257" s="604"/>
      <c r="AJ257" s="604"/>
      <c r="AK257" s="604"/>
      <c r="AL257" s="604"/>
      <c r="AM257" s="604"/>
      <c r="AN257" s="604"/>
      <c r="AO257" s="604"/>
      <c r="AP257" s="604"/>
      <c r="AQ257" s="604"/>
      <c r="AR257" s="604"/>
      <c r="AS257" s="604"/>
      <c r="AT257" s="604"/>
      <c r="AU257" s="604"/>
      <c r="AV257" s="604"/>
      <c r="AW257" s="604"/>
      <c r="AX257" s="604"/>
      <c r="AY257" s="604"/>
      <c r="AZ257" s="604"/>
      <c r="BA257" s="604"/>
      <c r="BB257" s="604"/>
      <c r="BC257" s="604"/>
      <c r="BD257" s="604"/>
      <c r="BE257" s="604"/>
      <c r="BF257" s="604"/>
      <c r="BG257" s="604"/>
      <c r="BH257" s="604"/>
      <c r="BI257" s="604"/>
      <c r="BJ257" s="604"/>
      <c r="BK257" s="604"/>
      <c r="BL257" s="604"/>
      <c r="BM257" s="604"/>
      <c r="BN257" s="604"/>
      <c r="BO257" s="604"/>
      <c r="BP257" s="604"/>
      <c r="BQ257" s="604"/>
      <c r="BR257" s="604"/>
      <c r="BS257" s="604"/>
      <c r="BT257" s="604"/>
      <c r="BU257" s="604"/>
      <c r="BV257" s="604"/>
      <c r="BW257" s="604"/>
      <c r="BX257" s="604"/>
      <c r="BY257" s="604"/>
      <c r="BZ257" s="604"/>
      <c r="CA257" s="604"/>
      <c r="CB257" s="604"/>
      <c r="CC257" s="604"/>
      <c r="CD257" s="604"/>
      <c r="CE257" s="604"/>
      <c r="CF257" s="604"/>
      <c r="CG257" s="604"/>
      <c r="CH257" s="604"/>
      <c r="CI257" s="604"/>
      <c r="CJ257" s="604"/>
      <c r="CK257" s="604"/>
      <c r="CL257" s="604"/>
      <c r="CM257" s="604"/>
      <c r="CN257" s="604"/>
      <c r="CO257" s="604"/>
      <c r="CP257" s="604"/>
      <c r="CQ257" s="604"/>
      <c r="CR257" s="604"/>
      <c r="CS257" s="604"/>
      <c r="CT257" s="604"/>
      <c r="CU257" s="604"/>
      <c r="CV257" s="604"/>
      <c r="CW257" s="604"/>
      <c r="CX257" s="604"/>
      <c r="CY257" s="604"/>
      <c r="CZ257" s="604"/>
    </row>
    <row r="258" spans="1:104" s="214" customFormat="1" ht="23.25" customHeight="1" x14ac:dyDescent="0.25">
      <c r="A258" s="589" t="s">
        <v>48</v>
      </c>
      <c r="B258" s="589"/>
      <c r="C258" s="589"/>
      <c r="D258" s="589"/>
      <c r="E258" s="589"/>
      <c r="F258" s="589"/>
      <c r="G258" s="589"/>
      <c r="H258" s="589" t="s">
        <v>0</v>
      </c>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89"/>
      <c r="AL258" s="589"/>
      <c r="AM258" s="589"/>
      <c r="AN258" s="589"/>
      <c r="AO258" s="589"/>
      <c r="AP258" s="589"/>
      <c r="AQ258" s="589"/>
      <c r="AR258" s="589"/>
      <c r="AS258" s="589"/>
      <c r="AT258" s="589"/>
      <c r="AU258" s="589" t="s">
        <v>182</v>
      </c>
      <c r="AV258" s="589"/>
      <c r="AW258" s="589"/>
      <c r="AX258" s="589"/>
      <c r="AY258" s="589"/>
      <c r="AZ258" s="589"/>
      <c r="BA258" s="589"/>
      <c r="BB258" s="589"/>
      <c r="BC258" s="589" t="s">
        <v>88</v>
      </c>
      <c r="BD258" s="589"/>
      <c r="BE258" s="589"/>
      <c r="BF258" s="589"/>
      <c r="BG258" s="589"/>
      <c r="BH258" s="589"/>
      <c r="BI258" s="589"/>
      <c r="BJ258" s="589"/>
      <c r="BK258" s="589"/>
      <c r="BL258" s="589"/>
      <c r="BM258" s="589"/>
      <c r="BN258" s="589"/>
      <c r="BO258" s="589"/>
      <c r="BP258" s="589"/>
      <c r="BQ258" s="589"/>
      <c r="BR258" s="589"/>
      <c r="BS258" s="589" t="s">
        <v>93</v>
      </c>
      <c r="BT258" s="589"/>
      <c r="BU258" s="589"/>
      <c r="BV258" s="589"/>
      <c r="BW258" s="589"/>
      <c r="BX258" s="589"/>
      <c r="BY258" s="589"/>
      <c r="BZ258" s="589"/>
      <c r="CA258" s="589"/>
      <c r="CB258" s="589"/>
      <c r="CC258" s="589"/>
      <c r="CD258" s="589"/>
      <c r="CE258" s="589"/>
      <c r="CF258" s="589"/>
      <c r="CG258" s="589"/>
      <c r="CH258" s="589"/>
      <c r="CI258" s="589" t="s">
        <v>94</v>
      </c>
      <c r="CJ258" s="589"/>
      <c r="CK258" s="589"/>
      <c r="CL258" s="589"/>
      <c r="CM258" s="589"/>
      <c r="CN258" s="589"/>
      <c r="CO258" s="589"/>
      <c r="CP258" s="589"/>
      <c r="CQ258" s="589"/>
      <c r="CR258" s="589"/>
      <c r="CS258" s="589"/>
      <c r="CT258" s="589"/>
      <c r="CU258" s="589"/>
      <c r="CV258" s="589"/>
      <c r="CW258" s="589"/>
      <c r="CX258" s="589"/>
      <c r="CY258" s="589"/>
      <c r="CZ258" s="589"/>
    </row>
    <row r="259" spans="1:104" s="214" customFormat="1" ht="15" customHeight="1" x14ac:dyDescent="0.25">
      <c r="A259" s="582">
        <v>1</v>
      </c>
      <c r="B259" s="582"/>
      <c r="C259" s="582"/>
      <c r="D259" s="582"/>
      <c r="E259" s="582"/>
      <c r="F259" s="582"/>
      <c r="G259" s="582"/>
      <c r="H259" s="676">
        <v>2</v>
      </c>
      <c r="I259" s="677"/>
      <c r="J259" s="677"/>
      <c r="K259" s="677"/>
      <c r="L259" s="677"/>
      <c r="M259" s="677"/>
      <c r="N259" s="677"/>
      <c r="O259" s="677"/>
      <c r="P259" s="677"/>
      <c r="Q259" s="677"/>
      <c r="R259" s="677"/>
      <c r="S259" s="677"/>
      <c r="T259" s="677"/>
      <c r="U259" s="677"/>
      <c r="V259" s="677"/>
      <c r="W259" s="677"/>
      <c r="X259" s="677"/>
      <c r="Y259" s="677"/>
      <c r="Z259" s="677"/>
      <c r="AA259" s="677"/>
      <c r="AB259" s="677"/>
      <c r="AC259" s="677"/>
      <c r="AD259" s="677"/>
      <c r="AE259" s="677"/>
      <c r="AF259" s="677"/>
      <c r="AG259" s="677"/>
      <c r="AH259" s="677"/>
      <c r="AI259" s="677"/>
      <c r="AJ259" s="677"/>
      <c r="AK259" s="677"/>
      <c r="AL259" s="677"/>
      <c r="AM259" s="677"/>
      <c r="AN259" s="677"/>
      <c r="AO259" s="677"/>
      <c r="AP259" s="677"/>
      <c r="AQ259" s="677"/>
      <c r="AR259" s="677"/>
      <c r="AS259" s="677"/>
      <c r="AT259" s="678"/>
      <c r="AU259" s="676">
        <v>3</v>
      </c>
      <c r="AV259" s="677"/>
      <c r="AW259" s="677"/>
      <c r="AX259" s="677"/>
      <c r="AY259" s="677"/>
      <c r="AZ259" s="677"/>
      <c r="BA259" s="677"/>
      <c r="BB259" s="678"/>
      <c r="BC259" s="582">
        <v>4</v>
      </c>
      <c r="BD259" s="582"/>
      <c r="BE259" s="582"/>
      <c r="BF259" s="582"/>
      <c r="BG259" s="582"/>
      <c r="BH259" s="582"/>
      <c r="BI259" s="582"/>
      <c r="BJ259" s="582"/>
      <c r="BK259" s="582"/>
      <c r="BL259" s="582"/>
      <c r="BM259" s="582"/>
      <c r="BN259" s="582"/>
      <c r="BO259" s="582"/>
      <c r="BP259" s="582"/>
      <c r="BQ259" s="582"/>
      <c r="BR259" s="582"/>
      <c r="BS259" s="582">
        <v>5</v>
      </c>
      <c r="BT259" s="582"/>
      <c r="BU259" s="582"/>
      <c r="BV259" s="582"/>
      <c r="BW259" s="582"/>
      <c r="BX259" s="582"/>
      <c r="BY259" s="582"/>
      <c r="BZ259" s="582"/>
      <c r="CA259" s="582"/>
      <c r="CB259" s="582"/>
      <c r="CC259" s="582"/>
      <c r="CD259" s="582"/>
      <c r="CE259" s="582"/>
      <c r="CF259" s="582"/>
      <c r="CG259" s="582"/>
      <c r="CH259" s="582"/>
      <c r="CI259" s="582">
        <v>6</v>
      </c>
      <c r="CJ259" s="582"/>
      <c r="CK259" s="582"/>
      <c r="CL259" s="582"/>
      <c r="CM259" s="582"/>
      <c r="CN259" s="582"/>
      <c r="CO259" s="582"/>
      <c r="CP259" s="582"/>
      <c r="CQ259" s="582"/>
      <c r="CR259" s="582"/>
      <c r="CS259" s="582"/>
      <c r="CT259" s="582"/>
      <c r="CU259" s="582"/>
      <c r="CV259" s="582"/>
      <c r="CW259" s="582"/>
      <c r="CX259" s="582"/>
      <c r="CY259" s="582"/>
      <c r="CZ259" s="582"/>
    </row>
    <row r="260" spans="1:104" s="214" customFormat="1" ht="15" customHeight="1" x14ac:dyDescent="0.25">
      <c r="A260" s="611" t="s">
        <v>438</v>
      </c>
      <c r="B260" s="612"/>
      <c r="C260" s="612"/>
      <c r="D260" s="612"/>
      <c r="E260" s="612"/>
      <c r="F260" s="612"/>
      <c r="G260" s="612"/>
      <c r="H260" s="612"/>
      <c r="I260" s="612"/>
      <c r="J260" s="612"/>
      <c r="K260" s="612"/>
      <c r="L260" s="612"/>
      <c r="M260" s="612"/>
      <c r="N260" s="612"/>
      <c r="O260" s="612"/>
      <c r="P260" s="612"/>
      <c r="Q260" s="612"/>
      <c r="R260" s="612"/>
      <c r="S260" s="612"/>
      <c r="T260" s="612"/>
      <c r="U260" s="612"/>
      <c r="V260" s="612"/>
      <c r="W260" s="612"/>
      <c r="X260" s="612"/>
      <c r="Y260" s="612"/>
      <c r="Z260" s="612"/>
      <c r="AA260" s="612"/>
      <c r="AB260" s="612"/>
      <c r="AC260" s="612"/>
      <c r="AD260" s="612"/>
      <c r="AE260" s="612"/>
      <c r="AF260" s="612"/>
      <c r="AG260" s="612"/>
      <c r="AH260" s="612"/>
      <c r="AI260" s="612"/>
      <c r="AJ260" s="612"/>
      <c r="AK260" s="612"/>
      <c r="AL260" s="612"/>
      <c r="AM260" s="612"/>
      <c r="AN260" s="612"/>
      <c r="AO260" s="612"/>
      <c r="AP260" s="612"/>
      <c r="AQ260" s="612"/>
      <c r="AR260" s="612"/>
      <c r="AS260" s="612"/>
      <c r="AT260" s="612"/>
      <c r="AU260" s="612"/>
      <c r="AV260" s="612"/>
      <c r="AW260" s="612"/>
      <c r="AX260" s="612"/>
      <c r="AY260" s="612"/>
      <c r="AZ260" s="612"/>
      <c r="BA260" s="612"/>
      <c r="BB260" s="612"/>
      <c r="BC260" s="612"/>
      <c r="BD260" s="612"/>
      <c r="BE260" s="612"/>
      <c r="BF260" s="612"/>
      <c r="BG260" s="612"/>
      <c r="BH260" s="612"/>
      <c r="BI260" s="612"/>
      <c r="BJ260" s="612"/>
      <c r="BK260" s="612"/>
      <c r="BL260" s="612"/>
      <c r="BM260" s="612"/>
      <c r="BN260" s="612"/>
      <c r="BO260" s="612"/>
      <c r="BP260" s="612"/>
      <c r="BQ260" s="612"/>
      <c r="BR260" s="612"/>
      <c r="BS260" s="612"/>
      <c r="BT260" s="612"/>
      <c r="BU260" s="612"/>
      <c r="BV260" s="612"/>
      <c r="BW260" s="612"/>
      <c r="BX260" s="612"/>
      <c r="BY260" s="612"/>
      <c r="BZ260" s="612"/>
      <c r="CA260" s="612"/>
      <c r="CB260" s="612"/>
      <c r="CC260" s="612"/>
      <c r="CD260" s="612"/>
      <c r="CE260" s="612"/>
      <c r="CF260" s="612"/>
      <c r="CG260" s="612"/>
      <c r="CH260" s="612"/>
      <c r="CI260" s="612"/>
      <c r="CJ260" s="612"/>
      <c r="CK260" s="612"/>
      <c r="CL260" s="612"/>
      <c r="CM260" s="612"/>
      <c r="CN260" s="612"/>
      <c r="CO260" s="612"/>
      <c r="CP260" s="612"/>
      <c r="CQ260" s="612"/>
      <c r="CR260" s="612"/>
      <c r="CS260" s="612"/>
      <c r="CT260" s="612"/>
      <c r="CU260" s="612"/>
      <c r="CV260" s="612"/>
      <c r="CW260" s="612"/>
      <c r="CX260" s="612"/>
      <c r="CY260" s="612"/>
      <c r="CZ260" s="613"/>
    </row>
    <row r="261" spans="1:104" s="214" customFormat="1" ht="15" customHeight="1" x14ac:dyDescent="0.25">
      <c r="A261" s="640" t="s">
        <v>66</v>
      </c>
      <c r="B261" s="640"/>
      <c r="C261" s="640"/>
      <c r="D261" s="640"/>
      <c r="E261" s="640"/>
      <c r="F261" s="640"/>
      <c r="G261" s="640"/>
      <c r="H261" s="674" t="s">
        <v>756</v>
      </c>
      <c r="I261" s="674"/>
      <c r="J261" s="674"/>
      <c r="K261" s="674"/>
      <c r="L261" s="674"/>
      <c r="M261" s="674"/>
      <c r="N261" s="674"/>
      <c r="O261" s="674"/>
      <c r="P261" s="674"/>
      <c r="Q261" s="674"/>
      <c r="R261" s="674"/>
      <c r="S261" s="674"/>
      <c r="T261" s="674"/>
      <c r="U261" s="674"/>
      <c r="V261" s="674"/>
      <c r="W261" s="674"/>
      <c r="X261" s="674"/>
      <c r="Y261" s="674"/>
      <c r="Z261" s="674"/>
      <c r="AA261" s="674"/>
      <c r="AB261" s="674"/>
      <c r="AC261" s="674"/>
      <c r="AD261" s="674"/>
      <c r="AE261" s="674"/>
      <c r="AF261" s="674"/>
      <c r="AG261" s="674"/>
      <c r="AH261" s="674"/>
      <c r="AI261" s="674"/>
      <c r="AJ261" s="674"/>
      <c r="AK261" s="674"/>
      <c r="AL261" s="674"/>
      <c r="AM261" s="674"/>
      <c r="AN261" s="674"/>
      <c r="AO261" s="674"/>
      <c r="AP261" s="674"/>
      <c r="AQ261" s="674"/>
      <c r="AR261" s="674"/>
      <c r="AS261" s="674"/>
      <c r="AT261" s="674"/>
      <c r="AU261" s="589" t="s">
        <v>455</v>
      </c>
      <c r="AV261" s="589"/>
      <c r="AW261" s="589"/>
      <c r="AX261" s="589"/>
      <c r="AY261" s="589"/>
      <c r="AZ261" s="589"/>
      <c r="BA261" s="589"/>
      <c r="BB261" s="589"/>
      <c r="BC261" s="675">
        <v>1264</v>
      </c>
      <c r="BD261" s="675"/>
      <c r="BE261" s="675"/>
      <c r="BF261" s="675"/>
      <c r="BG261" s="675"/>
      <c r="BH261" s="675"/>
      <c r="BI261" s="675"/>
      <c r="BJ261" s="675"/>
      <c r="BK261" s="675"/>
      <c r="BL261" s="675"/>
      <c r="BM261" s="675"/>
      <c r="BN261" s="675"/>
      <c r="BO261" s="675"/>
      <c r="BP261" s="675"/>
      <c r="BQ261" s="675"/>
      <c r="BR261" s="675"/>
      <c r="BS261" s="553">
        <f>CI261/BC261</f>
        <v>31.645569620253166</v>
      </c>
      <c r="BT261" s="553"/>
      <c r="BU261" s="553"/>
      <c r="BV261" s="553"/>
      <c r="BW261" s="553"/>
      <c r="BX261" s="553"/>
      <c r="BY261" s="553"/>
      <c r="BZ261" s="553"/>
      <c r="CA261" s="553"/>
      <c r="CB261" s="553"/>
      <c r="CC261" s="553"/>
      <c r="CD261" s="553"/>
      <c r="CE261" s="553"/>
      <c r="CF261" s="553"/>
      <c r="CG261" s="553"/>
      <c r="CH261" s="553"/>
      <c r="CI261" s="553">
        <v>40000</v>
      </c>
      <c r="CJ261" s="553"/>
      <c r="CK261" s="553"/>
      <c r="CL261" s="553"/>
      <c r="CM261" s="553"/>
      <c r="CN261" s="553"/>
      <c r="CO261" s="553"/>
      <c r="CP261" s="553"/>
      <c r="CQ261" s="553"/>
      <c r="CR261" s="553"/>
      <c r="CS261" s="553"/>
      <c r="CT261" s="553"/>
      <c r="CU261" s="553"/>
      <c r="CV261" s="553"/>
      <c r="CW261" s="553"/>
      <c r="CX261" s="553"/>
      <c r="CY261" s="553"/>
      <c r="CZ261" s="553"/>
    </row>
    <row r="262" spans="1:104" s="214" customFormat="1" ht="15" hidden="1" customHeight="1" x14ac:dyDescent="0.25">
      <c r="A262" s="640"/>
      <c r="B262" s="640"/>
      <c r="C262" s="640"/>
      <c r="D262" s="640"/>
      <c r="E262" s="640"/>
      <c r="F262" s="640"/>
      <c r="G262" s="640"/>
      <c r="H262" s="674" t="s">
        <v>456</v>
      </c>
      <c r="I262" s="674"/>
      <c r="J262" s="674"/>
      <c r="K262" s="674"/>
      <c r="L262" s="674"/>
      <c r="M262" s="674"/>
      <c r="N262" s="674"/>
      <c r="O262" s="674"/>
      <c r="P262" s="674"/>
      <c r="Q262" s="674"/>
      <c r="R262" s="674"/>
      <c r="S262" s="674"/>
      <c r="T262" s="674"/>
      <c r="U262" s="674"/>
      <c r="V262" s="674"/>
      <c r="W262" s="674"/>
      <c r="X262" s="674"/>
      <c r="Y262" s="674"/>
      <c r="Z262" s="674"/>
      <c r="AA262" s="674"/>
      <c r="AB262" s="674"/>
      <c r="AC262" s="674"/>
      <c r="AD262" s="674"/>
      <c r="AE262" s="674"/>
      <c r="AF262" s="674"/>
      <c r="AG262" s="674"/>
      <c r="AH262" s="674"/>
      <c r="AI262" s="674"/>
      <c r="AJ262" s="674"/>
      <c r="AK262" s="674"/>
      <c r="AL262" s="674"/>
      <c r="AM262" s="674"/>
      <c r="AN262" s="674"/>
      <c r="AO262" s="674"/>
      <c r="AP262" s="674"/>
      <c r="AQ262" s="674"/>
      <c r="AR262" s="674"/>
      <c r="AS262" s="674"/>
      <c r="AT262" s="674"/>
      <c r="AU262" s="589" t="s">
        <v>457</v>
      </c>
      <c r="AV262" s="589"/>
      <c r="AW262" s="589"/>
      <c r="AX262" s="589"/>
      <c r="AY262" s="589"/>
      <c r="AZ262" s="589"/>
      <c r="BA262" s="589"/>
      <c r="BB262" s="589"/>
      <c r="BC262" s="675"/>
      <c r="BD262" s="675"/>
      <c r="BE262" s="675"/>
      <c r="BF262" s="675"/>
      <c r="BG262" s="675"/>
      <c r="BH262" s="675"/>
      <c r="BI262" s="675"/>
      <c r="BJ262" s="675"/>
      <c r="BK262" s="675"/>
      <c r="BL262" s="675"/>
      <c r="BM262" s="675"/>
      <c r="BN262" s="675"/>
      <c r="BO262" s="675"/>
      <c r="BP262" s="675"/>
      <c r="BQ262" s="675"/>
      <c r="BR262" s="675"/>
      <c r="BS262" s="553"/>
      <c r="BT262" s="553"/>
      <c r="BU262" s="553"/>
      <c r="BV262" s="553"/>
      <c r="BW262" s="553"/>
      <c r="BX262" s="553"/>
      <c r="BY262" s="553"/>
      <c r="BZ262" s="553"/>
      <c r="CA262" s="553"/>
      <c r="CB262" s="553"/>
      <c r="CC262" s="553"/>
      <c r="CD262" s="553"/>
      <c r="CE262" s="553"/>
      <c r="CF262" s="553"/>
      <c r="CG262" s="553"/>
      <c r="CH262" s="553"/>
      <c r="CI262" s="553"/>
      <c r="CJ262" s="553"/>
      <c r="CK262" s="553"/>
      <c r="CL262" s="553"/>
      <c r="CM262" s="553"/>
      <c r="CN262" s="553"/>
      <c r="CO262" s="553"/>
      <c r="CP262" s="553"/>
      <c r="CQ262" s="553"/>
      <c r="CR262" s="553"/>
      <c r="CS262" s="553"/>
      <c r="CT262" s="553"/>
      <c r="CU262" s="553"/>
      <c r="CV262" s="553"/>
      <c r="CW262" s="553"/>
      <c r="CX262" s="553"/>
      <c r="CY262" s="553"/>
      <c r="CZ262" s="553"/>
    </row>
    <row r="263" spans="1:104" s="214" customFormat="1" ht="15" customHeight="1" x14ac:dyDescent="0.25">
      <c r="A263" s="640" t="s">
        <v>70</v>
      </c>
      <c r="B263" s="640"/>
      <c r="C263" s="640"/>
      <c r="D263" s="640"/>
      <c r="E263" s="640"/>
      <c r="F263" s="640"/>
      <c r="G263" s="640"/>
      <c r="H263" s="617" t="s">
        <v>757</v>
      </c>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18"/>
      <c r="AL263" s="618"/>
      <c r="AM263" s="618"/>
      <c r="AN263" s="618"/>
      <c r="AO263" s="618"/>
      <c r="AP263" s="618"/>
      <c r="AQ263" s="618"/>
      <c r="AR263" s="618"/>
      <c r="AS263" s="618"/>
      <c r="AT263" s="619"/>
      <c r="AU263" s="589" t="s">
        <v>747</v>
      </c>
      <c r="AV263" s="589"/>
      <c r="AW263" s="589"/>
      <c r="AX263" s="589"/>
      <c r="AY263" s="589"/>
      <c r="AZ263" s="589"/>
      <c r="BA263" s="589"/>
      <c r="BB263" s="589"/>
      <c r="BC263" s="675">
        <v>28741</v>
      </c>
      <c r="BD263" s="675"/>
      <c r="BE263" s="675"/>
      <c r="BF263" s="675"/>
      <c r="BG263" s="675"/>
      <c r="BH263" s="675"/>
      <c r="BI263" s="675"/>
      <c r="BJ263" s="675"/>
      <c r="BK263" s="675"/>
      <c r="BL263" s="675"/>
      <c r="BM263" s="675"/>
      <c r="BN263" s="675"/>
      <c r="BO263" s="675"/>
      <c r="BP263" s="675"/>
      <c r="BQ263" s="675"/>
      <c r="BR263" s="675"/>
      <c r="BS263" s="553">
        <f>CI263/BC263</f>
        <v>243.55450401864931</v>
      </c>
      <c r="BT263" s="553"/>
      <c r="BU263" s="553"/>
      <c r="BV263" s="553"/>
      <c r="BW263" s="553"/>
      <c r="BX263" s="553"/>
      <c r="BY263" s="553"/>
      <c r="BZ263" s="553"/>
      <c r="CA263" s="553"/>
      <c r="CB263" s="553"/>
      <c r="CC263" s="553"/>
      <c r="CD263" s="553"/>
      <c r="CE263" s="553"/>
      <c r="CF263" s="553"/>
      <c r="CG263" s="553"/>
      <c r="CH263" s="553"/>
      <c r="CI263" s="553">
        <v>7000000</v>
      </c>
      <c r="CJ263" s="553"/>
      <c r="CK263" s="553"/>
      <c r="CL263" s="553"/>
      <c r="CM263" s="553"/>
      <c r="CN263" s="553"/>
      <c r="CO263" s="553"/>
      <c r="CP263" s="553"/>
      <c r="CQ263" s="553"/>
      <c r="CR263" s="553"/>
      <c r="CS263" s="553"/>
      <c r="CT263" s="553"/>
      <c r="CU263" s="553"/>
      <c r="CV263" s="553"/>
      <c r="CW263" s="553"/>
      <c r="CX263" s="553"/>
      <c r="CY263" s="553"/>
      <c r="CZ263" s="553"/>
    </row>
    <row r="264" spans="1:104" s="214" customFormat="1" ht="20.25" customHeight="1" x14ac:dyDescent="0.25">
      <c r="A264" s="640" t="s">
        <v>71</v>
      </c>
      <c r="B264" s="640"/>
      <c r="C264" s="640"/>
      <c r="D264" s="640"/>
      <c r="E264" s="640"/>
      <c r="F264" s="640"/>
      <c r="G264" s="640"/>
      <c r="H264" s="674" t="s">
        <v>758</v>
      </c>
      <c r="I264" s="674"/>
      <c r="J264" s="674"/>
      <c r="K264" s="674"/>
      <c r="L264" s="674"/>
      <c r="M264" s="674"/>
      <c r="N264" s="674"/>
      <c r="O264" s="674"/>
      <c r="P264" s="674"/>
      <c r="Q264" s="674"/>
      <c r="R264" s="674"/>
      <c r="S264" s="674"/>
      <c r="T264" s="674"/>
      <c r="U264" s="674"/>
      <c r="V264" s="674"/>
      <c r="W264" s="674"/>
      <c r="X264" s="674"/>
      <c r="Y264" s="674"/>
      <c r="Z264" s="674"/>
      <c r="AA264" s="674"/>
      <c r="AB264" s="674"/>
      <c r="AC264" s="674"/>
      <c r="AD264" s="674"/>
      <c r="AE264" s="674"/>
      <c r="AF264" s="674"/>
      <c r="AG264" s="674"/>
      <c r="AH264" s="674"/>
      <c r="AI264" s="674"/>
      <c r="AJ264" s="674"/>
      <c r="AK264" s="674"/>
      <c r="AL264" s="674"/>
      <c r="AM264" s="674"/>
      <c r="AN264" s="674"/>
      <c r="AO264" s="674"/>
      <c r="AP264" s="674"/>
      <c r="AQ264" s="674"/>
      <c r="AR264" s="674"/>
      <c r="AS264" s="674"/>
      <c r="AT264" s="674"/>
      <c r="AU264" s="589" t="s">
        <v>455</v>
      </c>
      <c r="AV264" s="589"/>
      <c r="AW264" s="589"/>
      <c r="AX264" s="589"/>
      <c r="AY264" s="589"/>
      <c r="AZ264" s="589"/>
      <c r="BA264" s="589"/>
      <c r="BB264" s="589"/>
      <c r="BC264" s="675">
        <v>7058</v>
      </c>
      <c r="BD264" s="675"/>
      <c r="BE264" s="675"/>
      <c r="BF264" s="675"/>
      <c r="BG264" s="675"/>
      <c r="BH264" s="675"/>
      <c r="BI264" s="675"/>
      <c r="BJ264" s="675"/>
      <c r="BK264" s="675"/>
      <c r="BL264" s="675"/>
      <c r="BM264" s="675"/>
      <c r="BN264" s="675"/>
      <c r="BO264" s="675"/>
      <c r="BP264" s="675"/>
      <c r="BQ264" s="675"/>
      <c r="BR264" s="675"/>
      <c r="BS264" s="553">
        <f t="shared" ref="BS264:BS266" si="7">CI264/BC264</f>
        <v>35.420799093227544</v>
      </c>
      <c r="BT264" s="553"/>
      <c r="BU264" s="553"/>
      <c r="BV264" s="553"/>
      <c r="BW264" s="553"/>
      <c r="BX264" s="553"/>
      <c r="BY264" s="553"/>
      <c r="BZ264" s="553"/>
      <c r="CA264" s="553"/>
      <c r="CB264" s="553"/>
      <c r="CC264" s="553"/>
      <c r="CD264" s="553"/>
      <c r="CE264" s="553"/>
      <c r="CF264" s="553"/>
      <c r="CG264" s="553"/>
      <c r="CH264" s="553"/>
      <c r="CI264" s="553">
        <v>250000</v>
      </c>
      <c r="CJ264" s="553"/>
      <c r="CK264" s="553"/>
      <c r="CL264" s="553"/>
      <c r="CM264" s="553"/>
      <c r="CN264" s="553"/>
      <c r="CO264" s="553"/>
      <c r="CP264" s="553"/>
      <c r="CQ264" s="553"/>
      <c r="CR264" s="553"/>
      <c r="CS264" s="553"/>
      <c r="CT264" s="553"/>
      <c r="CU264" s="553"/>
      <c r="CV264" s="553"/>
      <c r="CW264" s="553"/>
      <c r="CX264" s="553"/>
      <c r="CY264" s="553"/>
      <c r="CZ264" s="553"/>
    </row>
    <row r="265" spans="1:104" s="214" customFormat="1" ht="12.75" x14ac:dyDescent="0.25">
      <c r="A265" s="640" t="s">
        <v>348</v>
      </c>
      <c r="B265" s="640"/>
      <c r="C265" s="640"/>
      <c r="D265" s="640"/>
      <c r="E265" s="640"/>
      <c r="F265" s="640"/>
      <c r="G265" s="640"/>
      <c r="H265" s="674" t="s">
        <v>759</v>
      </c>
      <c r="I265" s="674"/>
      <c r="J265" s="674"/>
      <c r="K265" s="674"/>
      <c r="L265" s="674"/>
      <c r="M265" s="674"/>
      <c r="N265" s="674"/>
      <c r="O265" s="674"/>
      <c r="P265" s="674"/>
      <c r="Q265" s="674"/>
      <c r="R265" s="674"/>
      <c r="S265" s="674"/>
      <c r="T265" s="674"/>
      <c r="U265" s="674"/>
      <c r="V265" s="674"/>
      <c r="W265" s="674"/>
      <c r="X265" s="674"/>
      <c r="Y265" s="674"/>
      <c r="Z265" s="674"/>
      <c r="AA265" s="674"/>
      <c r="AB265" s="674"/>
      <c r="AC265" s="674"/>
      <c r="AD265" s="674"/>
      <c r="AE265" s="674"/>
      <c r="AF265" s="674"/>
      <c r="AG265" s="674"/>
      <c r="AH265" s="674"/>
      <c r="AI265" s="674"/>
      <c r="AJ265" s="674"/>
      <c r="AK265" s="674"/>
      <c r="AL265" s="674"/>
      <c r="AM265" s="674"/>
      <c r="AN265" s="674"/>
      <c r="AO265" s="674"/>
      <c r="AP265" s="674"/>
      <c r="AQ265" s="674"/>
      <c r="AR265" s="674"/>
      <c r="AS265" s="674"/>
      <c r="AT265" s="674"/>
      <c r="AU265" s="589" t="s">
        <v>455</v>
      </c>
      <c r="AV265" s="589"/>
      <c r="AW265" s="589"/>
      <c r="AX265" s="589"/>
      <c r="AY265" s="589"/>
      <c r="AZ265" s="589"/>
      <c r="BA265" s="589"/>
      <c r="BB265" s="589"/>
      <c r="BC265" s="675">
        <v>1227</v>
      </c>
      <c r="BD265" s="675"/>
      <c r="BE265" s="675"/>
      <c r="BF265" s="675"/>
      <c r="BG265" s="675"/>
      <c r="BH265" s="675"/>
      <c r="BI265" s="675"/>
      <c r="BJ265" s="675"/>
      <c r="BK265" s="675"/>
      <c r="BL265" s="675"/>
      <c r="BM265" s="675"/>
      <c r="BN265" s="675"/>
      <c r="BO265" s="675"/>
      <c r="BP265" s="675"/>
      <c r="BQ265" s="675"/>
      <c r="BR265" s="675"/>
      <c r="BS265" s="553">
        <f>CI265/BC265</f>
        <v>977.9951100244499</v>
      </c>
      <c r="BT265" s="553"/>
      <c r="BU265" s="553"/>
      <c r="BV265" s="553"/>
      <c r="BW265" s="553"/>
      <c r="BX265" s="553"/>
      <c r="BY265" s="553"/>
      <c r="BZ265" s="553"/>
      <c r="CA265" s="553"/>
      <c r="CB265" s="553"/>
      <c r="CC265" s="553"/>
      <c r="CD265" s="553"/>
      <c r="CE265" s="553"/>
      <c r="CF265" s="553"/>
      <c r="CG265" s="553"/>
      <c r="CH265" s="553"/>
      <c r="CI265" s="553">
        <v>1200000</v>
      </c>
      <c r="CJ265" s="553"/>
      <c r="CK265" s="553"/>
      <c r="CL265" s="553"/>
      <c r="CM265" s="553"/>
      <c r="CN265" s="553"/>
      <c r="CO265" s="553"/>
      <c r="CP265" s="553"/>
      <c r="CQ265" s="553"/>
      <c r="CR265" s="553"/>
      <c r="CS265" s="553"/>
      <c r="CT265" s="553"/>
      <c r="CU265" s="553"/>
      <c r="CV265" s="553"/>
      <c r="CW265" s="553"/>
      <c r="CX265" s="553"/>
      <c r="CY265" s="553"/>
      <c r="CZ265" s="553"/>
    </row>
    <row r="266" spans="1:104" s="214" customFormat="1" ht="12.75" x14ac:dyDescent="0.25">
      <c r="A266" s="640" t="s">
        <v>349</v>
      </c>
      <c r="B266" s="640"/>
      <c r="C266" s="640"/>
      <c r="D266" s="640"/>
      <c r="E266" s="640"/>
      <c r="F266" s="640"/>
      <c r="G266" s="640"/>
      <c r="H266" s="674" t="s">
        <v>760</v>
      </c>
      <c r="I266" s="674"/>
      <c r="J266" s="674"/>
      <c r="K266" s="674"/>
      <c r="L266" s="674"/>
      <c r="M266" s="674"/>
      <c r="N266" s="674"/>
      <c r="O266" s="674"/>
      <c r="P266" s="674"/>
      <c r="Q266" s="674"/>
      <c r="R266" s="674"/>
      <c r="S266" s="674"/>
      <c r="T266" s="674"/>
      <c r="U266" s="674"/>
      <c r="V266" s="674"/>
      <c r="W266" s="674"/>
      <c r="X266" s="674"/>
      <c r="Y266" s="674"/>
      <c r="Z266" s="674"/>
      <c r="AA266" s="674"/>
      <c r="AB266" s="674"/>
      <c r="AC266" s="674"/>
      <c r="AD266" s="674"/>
      <c r="AE266" s="674"/>
      <c r="AF266" s="674"/>
      <c r="AG266" s="674"/>
      <c r="AH266" s="674"/>
      <c r="AI266" s="674"/>
      <c r="AJ266" s="674"/>
      <c r="AK266" s="674"/>
      <c r="AL266" s="674"/>
      <c r="AM266" s="674"/>
      <c r="AN266" s="674"/>
      <c r="AO266" s="674"/>
      <c r="AP266" s="674"/>
      <c r="AQ266" s="674"/>
      <c r="AR266" s="674"/>
      <c r="AS266" s="674"/>
      <c r="AT266" s="674"/>
      <c r="AU266" s="589" t="s">
        <v>455</v>
      </c>
      <c r="AV266" s="589"/>
      <c r="AW266" s="589"/>
      <c r="AX266" s="589"/>
      <c r="AY266" s="589"/>
      <c r="AZ266" s="589"/>
      <c r="BA266" s="589"/>
      <c r="BB266" s="589"/>
      <c r="BC266" s="675">
        <v>875</v>
      </c>
      <c r="BD266" s="675"/>
      <c r="BE266" s="675"/>
      <c r="BF266" s="675"/>
      <c r="BG266" s="675"/>
      <c r="BH266" s="675"/>
      <c r="BI266" s="675"/>
      <c r="BJ266" s="675"/>
      <c r="BK266" s="675"/>
      <c r="BL266" s="675"/>
      <c r="BM266" s="675"/>
      <c r="BN266" s="675"/>
      <c r="BO266" s="675"/>
      <c r="BP266" s="675"/>
      <c r="BQ266" s="675"/>
      <c r="BR266" s="675"/>
      <c r="BS266" s="553">
        <f t="shared" si="7"/>
        <v>114.28571428571429</v>
      </c>
      <c r="BT266" s="553"/>
      <c r="BU266" s="553"/>
      <c r="BV266" s="553"/>
      <c r="BW266" s="553"/>
      <c r="BX266" s="553"/>
      <c r="BY266" s="553"/>
      <c r="BZ266" s="553"/>
      <c r="CA266" s="553"/>
      <c r="CB266" s="553"/>
      <c r="CC266" s="553"/>
      <c r="CD266" s="553"/>
      <c r="CE266" s="553"/>
      <c r="CF266" s="553"/>
      <c r="CG266" s="553"/>
      <c r="CH266" s="553"/>
      <c r="CI266" s="553">
        <v>100000</v>
      </c>
      <c r="CJ266" s="553"/>
      <c r="CK266" s="553"/>
      <c r="CL266" s="553"/>
      <c r="CM266" s="553"/>
      <c r="CN266" s="553"/>
      <c r="CO266" s="553"/>
      <c r="CP266" s="553"/>
      <c r="CQ266" s="553"/>
      <c r="CR266" s="553"/>
      <c r="CS266" s="553"/>
      <c r="CT266" s="553"/>
      <c r="CU266" s="553"/>
      <c r="CV266" s="553"/>
      <c r="CW266" s="553"/>
      <c r="CX266" s="553"/>
      <c r="CY266" s="553"/>
      <c r="CZ266" s="553"/>
    </row>
    <row r="267" spans="1:104" s="339" customFormat="1" ht="14.25" x14ac:dyDescent="0.2">
      <c r="A267" s="640" t="s">
        <v>350</v>
      </c>
      <c r="B267" s="640"/>
      <c r="C267" s="640"/>
      <c r="D267" s="640"/>
      <c r="E267" s="640"/>
      <c r="F267" s="640"/>
      <c r="G267" s="640"/>
      <c r="H267" s="674" t="s">
        <v>761</v>
      </c>
      <c r="I267" s="674"/>
      <c r="J267" s="674"/>
      <c r="K267" s="674"/>
      <c r="L267" s="674"/>
      <c r="M267" s="674"/>
      <c r="N267" s="674"/>
      <c r="O267" s="674"/>
      <c r="P267" s="674"/>
      <c r="Q267" s="674"/>
      <c r="R267" s="674"/>
      <c r="S267" s="674"/>
      <c r="T267" s="674"/>
      <c r="U267" s="674"/>
      <c r="V267" s="674"/>
      <c r="W267" s="674"/>
      <c r="X267" s="674"/>
      <c r="Y267" s="674"/>
      <c r="Z267" s="674"/>
      <c r="AA267" s="674"/>
      <c r="AB267" s="674"/>
      <c r="AC267" s="674"/>
      <c r="AD267" s="674"/>
      <c r="AE267" s="674"/>
      <c r="AF267" s="674"/>
      <c r="AG267" s="674"/>
      <c r="AH267" s="674"/>
      <c r="AI267" s="674"/>
      <c r="AJ267" s="674"/>
      <c r="AK267" s="674"/>
      <c r="AL267" s="674"/>
      <c r="AM267" s="674"/>
      <c r="AN267" s="674"/>
      <c r="AO267" s="674"/>
      <c r="AP267" s="674"/>
      <c r="AQ267" s="674"/>
      <c r="AR267" s="674"/>
      <c r="AS267" s="674"/>
      <c r="AT267" s="674"/>
      <c r="AU267" s="589" t="s">
        <v>455</v>
      </c>
      <c r="AV267" s="589"/>
      <c r="AW267" s="589"/>
      <c r="AX267" s="589"/>
      <c r="AY267" s="589"/>
      <c r="AZ267" s="589"/>
      <c r="BA267" s="589"/>
      <c r="BB267" s="589"/>
      <c r="BC267" s="675">
        <v>600</v>
      </c>
      <c r="BD267" s="675"/>
      <c r="BE267" s="675"/>
      <c r="BF267" s="675"/>
      <c r="BG267" s="675"/>
      <c r="BH267" s="675"/>
      <c r="BI267" s="675"/>
      <c r="BJ267" s="675"/>
      <c r="BK267" s="675"/>
      <c r="BL267" s="675"/>
      <c r="BM267" s="675"/>
      <c r="BN267" s="675"/>
      <c r="BO267" s="675"/>
      <c r="BP267" s="675"/>
      <c r="BQ267" s="675"/>
      <c r="BR267" s="675"/>
      <c r="BS267" s="553">
        <f>CI267/BC267</f>
        <v>416.66666666666669</v>
      </c>
      <c r="BT267" s="553"/>
      <c r="BU267" s="553"/>
      <c r="BV267" s="553"/>
      <c r="BW267" s="553"/>
      <c r="BX267" s="553"/>
      <c r="BY267" s="553"/>
      <c r="BZ267" s="553"/>
      <c r="CA267" s="553"/>
      <c r="CB267" s="553"/>
      <c r="CC267" s="553"/>
      <c r="CD267" s="553"/>
      <c r="CE267" s="553"/>
      <c r="CF267" s="553"/>
      <c r="CG267" s="553"/>
      <c r="CH267" s="553"/>
      <c r="CI267" s="553">
        <v>250000</v>
      </c>
      <c r="CJ267" s="553"/>
      <c r="CK267" s="553"/>
      <c r="CL267" s="553"/>
      <c r="CM267" s="553"/>
      <c r="CN267" s="553"/>
      <c r="CO267" s="553"/>
      <c r="CP267" s="553"/>
      <c r="CQ267" s="553"/>
      <c r="CR267" s="553"/>
      <c r="CS267" s="553"/>
      <c r="CT267" s="553"/>
      <c r="CU267" s="553"/>
      <c r="CV267" s="553"/>
      <c r="CW267" s="553"/>
      <c r="CX267" s="553"/>
      <c r="CY267" s="553"/>
      <c r="CZ267" s="553"/>
    </row>
    <row r="268" spans="1:104" s="339" customFormat="1" ht="14.25" x14ac:dyDescent="0.2">
      <c r="A268" s="640" t="s">
        <v>351</v>
      </c>
      <c r="B268" s="640"/>
      <c r="C268" s="640"/>
      <c r="D268" s="640"/>
      <c r="E268" s="640"/>
      <c r="F268" s="640"/>
      <c r="G268" s="640"/>
      <c r="H268" s="674" t="s">
        <v>762</v>
      </c>
      <c r="I268" s="674"/>
      <c r="J268" s="674"/>
      <c r="K268" s="674"/>
      <c r="L268" s="674"/>
      <c r="M268" s="674"/>
      <c r="N268" s="674"/>
      <c r="O268" s="674"/>
      <c r="P268" s="674"/>
      <c r="Q268" s="674"/>
      <c r="R268" s="674"/>
      <c r="S268" s="674"/>
      <c r="T268" s="674"/>
      <c r="U268" s="674"/>
      <c r="V268" s="674"/>
      <c r="W268" s="674"/>
      <c r="X268" s="674"/>
      <c r="Y268" s="674"/>
      <c r="Z268" s="674"/>
      <c r="AA268" s="674"/>
      <c r="AB268" s="674"/>
      <c r="AC268" s="674"/>
      <c r="AD268" s="674"/>
      <c r="AE268" s="674"/>
      <c r="AF268" s="674"/>
      <c r="AG268" s="674"/>
      <c r="AH268" s="674"/>
      <c r="AI268" s="674"/>
      <c r="AJ268" s="674"/>
      <c r="AK268" s="674"/>
      <c r="AL268" s="674"/>
      <c r="AM268" s="674"/>
      <c r="AN268" s="674"/>
      <c r="AO268" s="674"/>
      <c r="AP268" s="674"/>
      <c r="AQ268" s="674"/>
      <c r="AR268" s="674"/>
      <c r="AS268" s="674"/>
      <c r="AT268" s="674"/>
      <c r="AU268" s="589" t="s">
        <v>457</v>
      </c>
      <c r="AV268" s="589"/>
      <c r="AW268" s="589"/>
      <c r="AX268" s="589"/>
      <c r="AY268" s="589"/>
      <c r="AZ268" s="589"/>
      <c r="BA268" s="589"/>
      <c r="BB268" s="589"/>
      <c r="BC268" s="675">
        <f>CI268/BS268</f>
        <v>1250</v>
      </c>
      <c r="BD268" s="675"/>
      <c r="BE268" s="675"/>
      <c r="BF268" s="675"/>
      <c r="BG268" s="675"/>
      <c r="BH268" s="675"/>
      <c r="BI268" s="675"/>
      <c r="BJ268" s="675"/>
      <c r="BK268" s="675"/>
      <c r="BL268" s="675"/>
      <c r="BM268" s="675"/>
      <c r="BN268" s="675"/>
      <c r="BO268" s="675"/>
      <c r="BP268" s="675"/>
      <c r="BQ268" s="675"/>
      <c r="BR268" s="675"/>
      <c r="BS268" s="553">
        <v>200</v>
      </c>
      <c r="BT268" s="553"/>
      <c r="BU268" s="553"/>
      <c r="BV268" s="553"/>
      <c r="BW268" s="553"/>
      <c r="BX268" s="553"/>
      <c r="BY268" s="553"/>
      <c r="BZ268" s="553"/>
      <c r="CA268" s="553"/>
      <c r="CB268" s="553"/>
      <c r="CC268" s="553"/>
      <c r="CD268" s="553"/>
      <c r="CE268" s="553"/>
      <c r="CF268" s="553"/>
      <c r="CG268" s="553"/>
      <c r="CH268" s="553"/>
      <c r="CI268" s="553">
        <v>250000</v>
      </c>
      <c r="CJ268" s="553"/>
      <c r="CK268" s="553"/>
      <c r="CL268" s="553"/>
      <c r="CM268" s="553"/>
      <c r="CN268" s="553"/>
      <c r="CO268" s="553"/>
      <c r="CP268" s="553"/>
      <c r="CQ268" s="553"/>
      <c r="CR268" s="553"/>
      <c r="CS268" s="553"/>
      <c r="CT268" s="553"/>
      <c r="CU268" s="553"/>
      <c r="CV268" s="553"/>
      <c r="CW268" s="553"/>
      <c r="CX268" s="553"/>
      <c r="CY268" s="553"/>
      <c r="CZ268" s="553"/>
    </row>
    <row r="269" spans="1:104" ht="30" customHeight="1" x14ac:dyDescent="0.25">
      <c r="A269" s="640" t="s">
        <v>352</v>
      </c>
      <c r="B269" s="640"/>
      <c r="C269" s="640"/>
      <c r="D269" s="640"/>
      <c r="E269" s="640"/>
      <c r="F269" s="640"/>
      <c r="G269" s="640"/>
      <c r="H269" s="674" t="s">
        <v>763</v>
      </c>
      <c r="I269" s="674"/>
      <c r="J269" s="674"/>
      <c r="K269" s="674"/>
      <c r="L269" s="674"/>
      <c r="M269" s="674"/>
      <c r="N269" s="674"/>
      <c r="O269" s="674"/>
      <c r="P269" s="674"/>
      <c r="Q269" s="674"/>
      <c r="R269" s="674"/>
      <c r="S269" s="674"/>
      <c r="T269" s="674"/>
      <c r="U269" s="674"/>
      <c r="V269" s="674"/>
      <c r="W269" s="674"/>
      <c r="X269" s="674"/>
      <c r="Y269" s="674"/>
      <c r="Z269" s="674"/>
      <c r="AA269" s="674"/>
      <c r="AB269" s="674"/>
      <c r="AC269" s="674"/>
      <c r="AD269" s="674"/>
      <c r="AE269" s="674"/>
      <c r="AF269" s="674"/>
      <c r="AG269" s="674"/>
      <c r="AH269" s="674"/>
      <c r="AI269" s="674"/>
      <c r="AJ269" s="674"/>
      <c r="AK269" s="674"/>
      <c r="AL269" s="674"/>
      <c r="AM269" s="674"/>
      <c r="AN269" s="674"/>
      <c r="AO269" s="674"/>
      <c r="AP269" s="674"/>
      <c r="AQ269" s="674"/>
      <c r="AR269" s="674"/>
      <c r="AS269" s="674"/>
      <c r="AT269" s="674"/>
      <c r="AU269" s="589" t="s">
        <v>455</v>
      </c>
      <c r="AV269" s="589"/>
      <c r="AW269" s="589"/>
      <c r="AX269" s="589"/>
      <c r="AY269" s="589"/>
      <c r="AZ269" s="589"/>
      <c r="BA269" s="589"/>
      <c r="BB269" s="589"/>
      <c r="BC269" s="675">
        <v>804</v>
      </c>
      <c r="BD269" s="675"/>
      <c r="BE269" s="675"/>
      <c r="BF269" s="675"/>
      <c r="BG269" s="675"/>
      <c r="BH269" s="675"/>
      <c r="BI269" s="675"/>
      <c r="BJ269" s="675"/>
      <c r="BK269" s="675"/>
      <c r="BL269" s="675"/>
      <c r="BM269" s="675"/>
      <c r="BN269" s="675"/>
      <c r="BO269" s="675"/>
      <c r="BP269" s="675"/>
      <c r="BQ269" s="675"/>
      <c r="BR269" s="675"/>
      <c r="BS269" s="553">
        <f>CI269/BC269</f>
        <v>62.189054726368163</v>
      </c>
      <c r="BT269" s="553"/>
      <c r="BU269" s="553"/>
      <c r="BV269" s="553"/>
      <c r="BW269" s="553"/>
      <c r="BX269" s="553"/>
      <c r="BY269" s="553"/>
      <c r="BZ269" s="553"/>
      <c r="CA269" s="553"/>
      <c r="CB269" s="553"/>
      <c r="CC269" s="553"/>
      <c r="CD269" s="553"/>
      <c r="CE269" s="553"/>
      <c r="CF269" s="553"/>
      <c r="CG269" s="553"/>
      <c r="CH269" s="553"/>
      <c r="CI269" s="553">
        <v>50000</v>
      </c>
      <c r="CJ269" s="553"/>
      <c r="CK269" s="553"/>
      <c r="CL269" s="553"/>
      <c r="CM269" s="553"/>
      <c r="CN269" s="553"/>
      <c r="CO269" s="553"/>
      <c r="CP269" s="553"/>
      <c r="CQ269" s="553"/>
      <c r="CR269" s="553"/>
      <c r="CS269" s="553"/>
      <c r="CT269" s="553"/>
      <c r="CU269" s="553"/>
      <c r="CV269" s="553"/>
      <c r="CW269" s="553"/>
      <c r="CX269" s="553"/>
      <c r="CY269" s="553"/>
      <c r="CZ269" s="553"/>
    </row>
    <row r="270" spans="1:104" s="215" customFormat="1" ht="12.75" x14ac:dyDescent="0.2">
      <c r="A270" s="640" t="s">
        <v>385</v>
      </c>
      <c r="B270" s="640"/>
      <c r="C270" s="640"/>
      <c r="D270" s="640"/>
      <c r="E270" s="640"/>
      <c r="F270" s="640"/>
      <c r="G270" s="640"/>
      <c r="H270" s="674" t="s">
        <v>764</v>
      </c>
      <c r="I270" s="674"/>
      <c r="J270" s="674"/>
      <c r="K270" s="674"/>
      <c r="L270" s="674"/>
      <c r="M270" s="674"/>
      <c r="N270" s="674"/>
      <c r="O270" s="674"/>
      <c r="P270" s="674"/>
      <c r="Q270" s="674"/>
      <c r="R270" s="674"/>
      <c r="S270" s="674"/>
      <c r="T270" s="674"/>
      <c r="U270" s="674"/>
      <c r="V270" s="674"/>
      <c r="W270" s="674"/>
      <c r="X270" s="674"/>
      <c r="Y270" s="674"/>
      <c r="Z270" s="674"/>
      <c r="AA270" s="674"/>
      <c r="AB270" s="674"/>
      <c r="AC270" s="674"/>
      <c r="AD270" s="674"/>
      <c r="AE270" s="674"/>
      <c r="AF270" s="674"/>
      <c r="AG270" s="674"/>
      <c r="AH270" s="674"/>
      <c r="AI270" s="674"/>
      <c r="AJ270" s="674"/>
      <c r="AK270" s="674"/>
      <c r="AL270" s="674"/>
      <c r="AM270" s="674"/>
      <c r="AN270" s="674"/>
      <c r="AO270" s="674"/>
      <c r="AP270" s="674"/>
      <c r="AQ270" s="674"/>
      <c r="AR270" s="674"/>
      <c r="AS270" s="674"/>
      <c r="AT270" s="674"/>
      <c r="AU270" s="589" t="s">
        <v>455</v>
      </c>
      <c r="AV270" s="589"/>
      <c r="AW270" s="589"/>
      <c r="AX270" s="589"/>
      <c r="AY270" s="589"/>
      <c r="AZ270" s="589"/>
      <c r="BA270" s="589"/>
      <c r="BB270" s="589"/>
      <c r="BC270" s="675">
        <v>1887</v>
      </c>
      <c r="BD270" s="675"/>
      <c r="BE270" s="675"/>
      <c r="BF270" s="675"/>
      <c r="BG270" s="675"/>
      <c r="BH270" s="675"/>
      <c r="BI270" s="675"/>
      <c r="BJ270" s="675"/>
      <c r="BK270" s="675"/>
      <c r="BL270" s="675"/>
      <c r="BM270" s="675"/>
      <c r="BN270" s="675"/>
      <c r="BO270" s="675"/>
      <c r="BP270" s="675"/>
      <c r="BQ270" s="675"/>
      <c r="BR270" s="675"/>
      <c r="BS270" s="553">
        <f t="shared" ref="BS270:BS271" si="8">CI270/BC270</f>
        <v>211.97668256491787</v>
      </c>
      <c r="BT270" s="553"/>
      <c r="BU270" s="553"/>
      <c r="BV270" s="553"/>
      <c r="BW270" s="553"/>
      <c r="BX270" s="553"/>
      <c r="BY270" s="553"/>
      <c r="BZ270" s="553"/>
      <c r="CA270" s="553"/>
      <c r="CB270" s="553"/>
      <c r="CC270" s="553"/>
      <c r="CD270" s="553"/>
      <c r="CE270" s="553"/>
      <c r="CF270" s="553"/>
      <c r="CG270" s="553"/>
      <c r="CH270" s="553"/>
      <c r="CI270" s="553">
        <v>400000</v>
      </c>
      <c r="CJ270" s="553"/>
      <c r="CK270" s="553"/>
      <c r="CL270" s="553"/>
      <c r="CM270" s="553"/>
      <c r="CN270" s="553"/>
      <c r="CO270" s="553"/>
      <c r="CP270" s="553"/>
      <c r="CQ270" s="553"/>
      <c r="CR270" s="553"/>
      <c r="CS270" s="553"/>
      <c r="CT270" s="553"/>
      <c r="CU270" s="553"/>
      <c r="CV270" s="553"/>
      <c r="CW270" s="553"/>
      <c r="CX270" s="553"/>
      <c r="CY270" s="553"/>
      <c r="CZ270" s="553"/>
    </row>
    <row r="271" spans="1:104" s="357" customFormat="1" ht="15" customHeight="1" x14ac:dyDescent="0.25">
      <c r="A271" s="640" t="s">
        <v>590</v>
      </c>
      <c r="B271" s="640"/>
      <c r="C271" s="640"/>
      <c r="D271" s="640"/>
      <c r="E271" s="640"/>
      <c r="F271" s="640"/>
      <c r="G271" s="640"/>
      <c r="H271" s="674" t="s">
        <v>765</v>
      </c>
      <c r="I271" s="674"/>
      <c r="J271" s="674"/>
      <c r="K271" s="674"/>
      <c r="L271" s="674"/>
      <c r="M271" s="674"/>
      <c r="N271" s="674"/>
      <c r="O271" s="674"/>
      <c r="P271" s="674"/>
      <c r="Q271" s="674"/>
      <c r="R271" s="674"/>
      <c r="S271" s="674"/>
      <c r="T271" s="674"/>
      <c r="U271" s="674"/>
      <c r="V271" s="674"/>
      <c r="W271" s="674"/>
      <c r="X271" s="674"/>
      <c r="Y271" s="674"/>
      <c r="Z271" s="674"/>
      <c r="AA271" s="674"/>
      <c r="AB271" s="674"/>
      <c r="AC271" s="674"/>
      <c r="AD271" s="674"/>
      <c r="AE271" s="674"/>
      <c r="AF271" s="674"/>
      <c r="AG271" s="674"/>
      <c r="AH271" s="674"/>
      <c r="AI271" s="674"/>
      <c r="AJ271" s="674"/>
      <c r="AK271" s="674"/>
      <c r="AL271" s="674"/>
      <c r="AM271" s="674"/>
      <c r="AN271" s="674"/>
      <c r="AO271" s="674"/>
      <c r="AP271" s="674"/>
      <c r="AQ271" s="674"/>
      <c r="AR271" s="674"/>
      <c r="AS271" s="674"/>
      <c r="AT271" s="674"/>
      <c r="AU271" s="589" t="s">
        <v>455</v>
      </c>
      <c r="AV271" s="589"/>
      <c r="AW271" s="589"/>
      <c r="AX271" s="589"/>
      <c r="AY271" s="589"/>
      <c r="AZ271" s="589"/>
      <c r="BA271" s="589"/>
      <c r="BB271" s="589"/>
      <c r="BC271" s="675">
        <v>4098</v>
      </c>
      <c r="BD271" s="675"/>
      <c r="BE271" s="675"/>
      <c r="BF271" s="675"/>
      <c r="BG271" s="675"/>
      <c r="BH271" s="675"/>
      <c r="BI271" s="675"/>
      <c r="BJ271" s="675"/>
      <c r="BK271" s="675"/>
      <c r="BL271" s="675"/>
      <c r="BM271" s="675"/>
      <c r="BN271" s="675"/>
      <c r="BO271" s="675"/>
      <c r="BP271" s="675"/>
      <c r="BQ271" s="675"/>
      <c r="BR271" s="675"/>
      <c r="BS271" s="553">
        <f t="shared" si="8"/>
        <v>960.51046364080037</v>
      </c>
      <c r="BT271" s="553"/>
      <c r="BU271" s="553"/>
      <c r="BV271" s="553"/>
      <c r="BW271" s="553"/>
      <c r="BX271" s="553"/>
      <c r="BY271" s="553"/>
      <c r="BZ271" s="553"/>
      <c r="CA271" s="553"/>
      <c r="CB271" s="553"/>
      <c r="CC271" s="553"/>
      <c r="CD271" s="553"/>
      <c r="CE271" s="553"/>
      <c r="CF271" s="553"/>
      <c r="CG271" s="553"/>
      <c r="CH271" s="553"/>
      <c r="CI271" s="553">
        <f>1000000+469352.89+466818.99+2000000</f>
        <v>3936171.88</v>
      </c>
      <c r="CJ271" s="553"/>
      <c r="CK271" s="553"/>
      <c r="CL271" s="553"/>
      <c r="CM271" s="553"/>
      <c r="CN271" s="553"/>
      <c r="CO271" s="553"/>
      <c r="CP271" s="553"/>
      <c r="CQ271" s="553"/>
      <c r="CR271" s="553"/>
      <c r="CS271" s="553"/>
      <c r="CT271" s="553"/>
      <c r="CU271" s="553"/>
      <c r="CV271" s="553"/>
      <c r="CW271" s="553"/>
      <c r="CX271" s="553"/>
      <c r="CY271" s="553"/>
      <c r="CZ271" s="553"/>
    </row>
    <row r="272" spans="1:104" ht="32.25" customHeight="1" x14ac:dyDescent="0.25">
      <c r="A272" s="679" t="s">
        <v>262</v>
      </c>
      <c r="B272" s="679"/>
      <c r="C272" s="679"/>
      <c r="D272" s="679"/>
      <c r="E272" s="679"/>
      <c r="F272" s="679"/>
      <c r="G272" s="679"/>
      <c r="H272" s="679"/>
      <c r="I272" s="679"/>
      <c r="J272" s="679"/>
      <c r="K272" s="679"/>
      <c r="L272" s="679"/>
      <c r="M272" s="679"/>
      <c r="N272" s="679"/>
      <c r="O272" s="679"/>
      <c r="P272" s="679"/>
      <c r="Q272" s="679"/>
      <c r="R272" s="679"/>
      <c r="S272" s="679"/>
      <c r="T272" s="679"/>
      <c r="U272" s="679"/>
      <c r="V272" s="679"/>
      <c r="W272" s="679"/>
      <c r="X272" s="679"/>
      <c r="Y272" s="679"/>
      <c r="Z272" s="679"/>
      <c r="AA272" s="679"/>
      <c r="AB272" s="679"/>
      <c r="AC272" s="679"/>
      <c r="AD272" s="679"/>
      <c r="AE272" s="679"/>
      <c r="AF272" s="679"/>
      <c r="AG272" s="679"/>
      <c r="AH272" s="679"/>
      <c r="AI272" s="679"/>
      <c r="AJ272" s="679"/>
      <c r="AK272" s="679"/>
      <c r="AL272" s="679"/>
      <c r="AM272" s="679"/>
      <c r="AN272" s="679"/>
      <c r="AO272" s="679"/>
      <c r="AP272" s="679"/>
      <c r="AQ272" s="679"/>
      <c r="AR272" s="679"/>
      <c r="AS272" s="679"/>
      <c r="AT272" s="679"/>
      <c r="AU272" s="679"/>
      <c r="AV272" s="679"/>
      <c r="AW272" s="679"/>
      <c r="AX272" s="679"/>
      <c r="AY272" s="679"/>
      <c r="AZ272" s="679"/>
      <c r="BA272" s="679"/>
      <c r="BB272" s="679"/>
      <c r="BC272" s="552" t="s">
        <v>4</v>
      </c>
      <c r="BD272" s="552"/>
      <c r="BE272" s="552"/>
      <c r="BF272" s="552"/>
      <c r="BG272" s="552"/>
      <c r="BH272" s="552"/>
      <c r="BI272" s="552"/>
      <c r="BJ272" s="552"/>
      <c r="BK272" s="552"/>
      <c r="BL272" s="552"/>
      <c r="BM272" s="552"/>
      <c r="BN272" s="552"/>
      <c r="BO272" s="552"/>
      <c r="BP272" s="552"/>
      <c r="BQ272" s="552"/>
      <c r="BR272" s="552"/>
      <c r="BS272" s="552" t="s">
        <v>4</v>
      </c>
      <c r="BT272" s="552"/>
      <c r="BU272" s="552"/>
      <c r="BV272" s="552"/>
      <c r="BW272" s="552"/>
      <c r="BX272" s="552"/>
      <c r="BY272" s="552"/>
      <c r="BZ272" s="552"/>
      <c r="CA272" s="552"/>
      <c r="CB272" s="552"/>
      <c r="CC272" s="552"/>
      <c r="CD272" s="552"/>
      <c r="CE272" s="552"/>
      <c r="CF272" s="552"/>
      <c r="CG272" s="552"/>
      <c r="CH272" s="552"/>
      <c r="CI272" s="554">
        <f>SUM(CI261:CZ271)</f>
        <v>13476171.879999999</v>
      </c>
      <c r="CJ272" s="554"/>
      <c r="CK272" s="554"/>
      <c r="CL272" s="554"/>
      <c r="CM272" s="554"/>
      <c r="CN272" s="554"/>
      <c r="CO272" s="554"/>
      <c r="CP272" s="554"/>
      <c r="CQ272" s="554"/>
      <c r="CR272" s="554"/>
      <c r="CS272" s="554"/>
      <c r="CT272" s="554"/>
      <c r="CU272" s="554"/>
      <c r="CV272" s="554"/>
      <c r="CW272" s="554"/>
      <c r="CX272" s="554"/>
      <c r="CY272" s="554"/>
      <c r="CZ272" s="554"/>
    </row>
    <row r="273" spans="1:104" ht="15" customHeight="1" x14ac:dyDescent="0.25">
      <c r="A273" s="680" t="s">
        <v>808</v>
      </c>
      <c r="B273" s="680"/>
      <c r="C273" s="680"/>
      <c r="D273" s="680"/>
      <c r="E273" s="680"/>
      <c r="F273" s="680"/>
      <c r="G273" s="680"/>
      <c r="H273" s="680"/>
      <c r="I273" s="680"/>
      <c r="J273" s="680"/>
      <c r="K273" s="680"/>
      <c r="L273" s="680"/>
      <c r="M273" s="680"/>
      <c r="N273" s="680"/>
      <c r="O273" s="680"/>
      <c r="P273" s="680"/>
      <c r="Q273" s="680"/>
      <c r="R273" s="680"/>
      <c r="S273" s="680"/>
      <c r="T273" s="680"/>
      <c r="U273" s="680"/>
      <c r="V273" s="680"/>
      <c r="W273" s="680"/>
      <c r="X273" s="680"/>
      <c r="Y273" s="680"/>
      <c r="Z273" s="680"/>
      <c r="AA273" s="680"/>
      <c r="AB273" s="680"/>
      <c r="AC273" s="680"/>
      <c r="AD273" s="680"/>
      <c r="AE273" s="680"/>
      <c r="AF273" s="680"/>
      <c r="AG273" s="680"/>
      <c r="AH273" s="680"/>
      <c r="AI273" s="680"/>
      <c r="AJ273" s="680"/>
      <c r="AK273" s="680"/>
      <c r="AL273" s="680"/>
      <c r="AM273" s="680"/>
      <c r="AN273" s="680"/>
      <c r="AO273" s="680"/>
      <c r="AP273" s="680"/>
      <c r="AQ273" s="680"/>
      <c r="AR273" s="680"/>
      <c r="AS273" s="680"/>
      <c r="AT273" s="680"/>
      <c r="AU273" s="680"/>
      <c r="AV273" s="680"/>
      <c r="AW273" s="680"/>
      <c r="AX273" s="680"/>
      <c r="AY273" s="680"/>
      <c r="AZ273" s="680"/>
      <c r="BA273" s="680"/>
      <c r="BB273" s="680"/>
      <c r="BC273" s="680"/>
      <c r="BD273" s="680"/>
      <c r="BE273" s="680"/>
      <c r="BF273" s="680"/>
      <c r="BG273" s="680"/>
      <c r="BH273" s="680"/>
      <c r="BI273" s="680"/>
      <c r="BJ273" s="680"/>
      <c r="BK273" s="680"/>
      <c r="BL273" s="680"/>
      <c r="BM273" s="680"/>
      <c r="BN273" s="680"/>
      <c r="BO273" s="680"/>
      <c r="BP273" s="680"/>
      <c r="BQ273" s="680"/>
      <c r="BR273" s="680"/>
      <c r="BS273" s="680"/>
      <c r="BT273" s="680"/>
      <c r="BU273" s="680"/>
      <c r="BV273" s="680"/>
      <c r="BW273" s="680"/>
      <c r="BX273" s="680"/>
      <c r="BY273" s="680"/>
      <c r="BZ273" s="680"/>
      <c r="CA273" s="680"/>
      <c r="CB273" s="680"/>
      <c r="CC273" s="680"/>
      <c r="CD273" s="680"/>
      <c r="CE273" s="680"/>
      <c r="CF273" s="680"/>
      <c r="CG273" s="680"/>
      <c r="CH273" s="680"/>
      <c r="CI273" s="680"/>
      <c r="CJ273" s="680"/>
      <c r="CK273" s="680"/>
      <c r="CL273" s="680"/>
      <c r="CM273" s="680"/>
      <c r="CN273" s="680"/>
      <c r="CO273" s="680"/>
      <c r="CP273" s="680"/>
      <c r="CQ273" s="680"/>
      <c r="CR273" s="680"/>
      <c r="CS273" s="680"/>
      <c r="CT273" s="680"/>
      <c r="CU273" s="680"/>
      <c r="CV273" s="680"/>
      <c r="CW273" s="680"/>
      <c r="CX273" s="680"/>
      <c r="CY273" s="680"/>
      <c r="CZ273" s="680"/>
    </row>
    <row r="274" spans="1:104" ht="45.75" customHeight="1" x14ac:dyDescent="0.25">
      <c r="A274" s="640" t="s">
        <v>66</v>
      </c>
      <c r="B274" s="640"/>
      <c r="C274" s="640"/>
      <c r="D274" s="640"/>
      <c r="E274" s="640"/>
      <c r="F274" s="640"/>
      <c r="G274" s="640"/>
      <c r="H274" s="681" t="s">
        <v>726</v>
      </c>
      <c r="I274" s="641"/>
      <c r="J274" s="641"/>
      <c r="K274" s="641"/>
      <c r="L274" s="641"/>
      <c r="M274" s="641"/>
      <c r="N274" s="641"/>
      <c r="O274" s="641"/>
      <c r="P274" s="641"/>
      <c r="Q274" s="641"/>
      <c r="R274" s="641"/>
      <c r="S274" s="641"/>
      <c r="T274" s="641"/>
      <c r="U274" s="641"/>
      <c r="V274" s="641"/>
      <c r="W274" s="641"/>
      <c r="X274" s="641"/>
      <c r="Y274" s="641"/>
      <c r="Z274" s="641"/>
      <c r="AA274" s="641"/>
      <c r="AB274" s="641"/>
      <c r="AC274" s="641"/>
      <c r="AD274" s="641"/>
      <c r="AE274" s="641"/>
      <c r="AF274" s="641"/>
      <c r="AG274" s="641"/>
      <c r="AH274" s="641"/>
      <c r="AI274" s="641"/>
      <c r="AJ274" s="641"/>
      <c r="AK274" s="641"/>
      <c r="AL274" s="641"/>
      <c r="AM274" s="641"/>
      <c r="AN274" s="641"/>
      <c r="AO274" s="641"/>
      <c r="AP274" s="641"/>
      <c r="AQ274" s="641"/>
      <c r="AR274" s="641"/>
      <c r="AS274" s="641"/>
      <c r="AT274" s="642"/>
      <c r="AU274" s="589"/>
      <c r="AV274" s="589"/>
      <c r="AW274" s="589"/>
      <c r="AX274" s="589"/>
      <c r="AY274" s="589"/>
      <c r="AZ274" s="589"/>
      <c r="BA274" s="589"/>
      <c r="BB274" s="589"/>
      <c r="BC274" s="552">
        <v>14413</v>
      </c>
      <c r="BD274" s="552"/>
      <c r="BE274" s="552"/>
      <c r="BF274" s="552"/>
      <c r="BG274" s="552"/>
      <c r="BH274" s="552"/>
      <c r="BI274" s="552"/>
      <c r="BJ274" s="552"/>
      <c r="BK274" s="552"/>
      <c r="BL274" s="552"/>
      <c r="BM274" s="552"/>
      <c r="BN274" s="552"/>
      <c r="BO274" s="552"/>
      <c r="BP274" s="552"/>
      <c r="BQ274" s="552"/>
      <c r="BR274" s="552"/>
      <c r="BS274" s="552">
        <v>101.76</v>
      </c>
      <c r="BT274" s="552"/>
      <c r="BU274" s="552"/>
      <c r="BV274" s="552"/>
      <c r="BW274" s="552"/>
      <c r="BX274" s="552"/>
      <c r="BY274" s="552"/>
      <c r="BZ274" s="552"/>
      <c r="CA274" s="552"/>
      <c r="CB274" s="552"/>
      <c r="CC274" s="552"/>
      <c r="CD274" s="552"/>
      <c r="CE274" s="552"/>
      <c r="CF274" s="552"/>
      <c r="CG274" s="552"/>
      <c r="CH274" s="552"/>
      <c r="CI274" s="553">
        <v>1466700</v>
      </c>
      <c r="CJ274" s="553"/>
      <c r="CK274" s="553"/>
      <c r="CL274" s="553"/>
      <c r="CM274" s="553"/>
      <c r="CN274" s="553"/>
      <c r="CO274" s="553"/>
      <c r="CP274" s="553"/>
      <c r="CQ274" s="553"/>
      <c r="CR274" s="553"/>
      <c r="CS274" s="553"/>
      <c r="CT274" s="553"/>
      <c r="CU274" s="553"/>
      <c r="CV274" s="553"/>
      <c r="CW274" s="553"/>
      <c r="CX274" s="553"/>
      <c r="CY274" s="553"/>
      <c r="CZ274" s="553"/>
    </row>
    <row r="275" spans="1:104" ht="15" customHeight="1" x14ac:dyDescent="0.25">
      <c r="A275" s="630" t="s">
        <v>262</v>
      </c>
      <c r="B275" s="631"/>
      <c r="C275" s="631"/>
      <c r="D275" s="631"/>
      <c r="E275" s="631"/>
      <c r="F275" s="631"/>
      <c r="G275" s="631"/>
      <c r="H275" s="631"/>
      <c r="I275" s="631"/>
      <c r="J275" s="631"/>
      <c r="K275" s="631"/>
      <c r="L275" s="631"/>
      <c r="M275" s="631"/>
      <c r="N275" s="631"/>
      <c r="O275" s="631"/>
      <c r="P275" s="631"/>
      <c r="Q275" s="631"/>
      <c r="R275" s="631"/>
      <c r="S275" s="631"/>
      <c r="T275" s="631"/>
      <c r="U275" s="631"/>
      <c r="V275" s="631"/>
      <c r="W275" s="631"/>
      <c r="X275" s="631"/>
      <c r="Y275" s="631"/>
      <c r="Z275" s="631"/>
      <c r="AA275" s="631"/>
      <c r="AB275" s="631"/>
      <c r="AC275" s="631"/>
      <c r="AD275" s="631"/>
      <c r="AE275" s="631"/>
      <c r="AF275" s="631"/>
      <c r="AG275" s="631"/>
      <c r="AH275" s="631"/>
      <c r="AI275" s="631"/>
      <c r="AJ275" s="631"/>
      <c r="AK275" s="631"/>
      <c r="AL275" s="631"/>
      <c r="AM275" s="631"/>
      <c r="AN275" s="631"/>
      <c r="AO275" s="631"/>
      <c r="AP275" s="631"/>
      <c r="AQ275" s="631"/>
      <c r="AR275" s="631"/>
      <c r="AS275" s="631"/>
      <c r="AT275" s="631"/>
      <c r="AU275" s="631"/>
      <c r="AV275" s="631"/>
      <c r="AW275" s="631"/>
      <c r="AX275" s="631"/>
      <c r="AY275" s="631"/>
      <c r="AZ275" s="631"/>
      <c r="BA275" s="631"/>
      <c r="BB275" s="632"/>
      <c r="BC275" s="552" t="s">
        <v>4</v>
      </c>
      <c r="BD275" s="552"/>
      <c r="BE275" s="552"/>
      <c r="BF275" s="552"/>
      <c r="BG275" s="552"/>
      <c r="BH275" s="552"/>
      <c r="BI275" s="552"/>
      <c r="BJ275" s="552"/>
      <c r="BK275" s="552"/>
      <c r="BL275" s="552"/>
      <c r="BM275" s="552"/>
      <c r="BN275" s="552"/>
      <c r="BO275" s="552"/>
      <c r="BP275" s="552"/>
      <c r="BQ275" s="552"/>
      <c r="BR275" s="552"/>
      <c r="BS275" s="552" t="s">
        <v>4</v>
      </c>
      <c r="BT275" s="552"/>
      <c r="BU275" s="552"/>
      <c r="BV275" s="552"/>
      <c r="BW275" s="552"/>
      <c r="BX275" s="552"/>
      <c r="BY275" s="552"/>
      <c r="BZ275" s="552"/>
      <c r="CA275" s="552"/>
      <c r="CB275" s="552"/>
      <c r="CC275" s="552"/>
      <c r="CD275" s="552"/>
      <c r="CE275" s="552"/>
      <c r="CF275" s="552"/>
      <c r="CG275" s="552"/>
      <c r="CH275" s="552"/>
      <c r="CI275" s="608">
        <f>CI274</f>
        <v>1466700</v>
      </c>
      <c r="CJ275" s="636"/>
      <c r="CK275" s="636"/>
      <c r="CL275" s="636"/>
      <c r="CM275" s="636"/>
      <c r="CN275" s="636"/>
      <c r="CO275" s="636"/>
      <c r="CP275" s="636"/>
      <c r="CQ275" s="636"/>
      <c r="CR275" s="636"/>
      <c r="CS275" s="636"/>
      <c r="CT275" s="636"/>
      <c r="CU275" s="636"/>
      <c r="CV275" s="636"/>
      <c r="CW275" s="636"/>
      <c r="CX275" s="636"/>
      <c r="CY275" s="636"/>
      <c r="CZ275" s="637"/>
    </row>
    <row r="276" spans="1:104" s="339" customFormat="1" ht="15" customHeight="1" x14ac:dyDescent="0.2">
      <c r="A276" s="549" t="s">
        <v>55</v>
      </c>
      <c r="B276" s="550"/>
      <c r="C276" s="550"/>
      <c r="D276" s="550"/>
      <c r="E276" s="550"/>
      <c r="F276" s="550"/>
      <c r="G276" s="550"/>
      <c r="H276" s="550"/>
      <c r="I276" s="550"/>
      <c r="J276" s="550"/>
      <c r="K276" s="550"/>
      <c r="L276" s="550"/>
      <c r="M276" s="550"/>
      <c r="N276" s="550"/>
      <c r="O276" s="550"/>
      <c r="P276" s="550"/>
      <c r="Q276" s="550"/>
      <c r="R276" s="550"/>
      <c r="S276" s="550"/>
      <c r="T276" s="550"/>
      <c r="U276" s="550"/>
      <c r="V276" s="550"/>
      <c r="W276" s="550"/>
      <c r="X276" s="550"/>
      <c r="Y276" s="550"/>
      <c r="Z276" s="550"/>
      <c r="AA276" s="550"/>
      <c r="AB276" s="550"/>
      <c r="AC276" s="550"/>
      <c r="AD276" s="550"/>
      <c r="AE276" s="550"/>
      <c r="AF276" s="550"/>
      <c r="AG276" s="550"/>
      <c r="AH276" s="550"/>
      <c r="AI276" s="550"/>
      <c r="AJ276" s="550"/>
      <c r="AK276" s="550"/>
      <c r="AL276" s="550"/>
      <c r="AM276" s="550"/>
      <c r="AN276" s="550"/>
      <c r="AO276" s="550"/>
      <c r="AP276" s="550"/>
      <c r="AQ276" s="550"/>
      <c r="AR276" s="550"/>
      <c r="AS276" s="550"/>
      <c r="AT276" s="550"/>
      <c r="AU276" s="550"/>
      <c r="AV276" s="550"/>
      <c r="AW276" s="550"/>
      <c r="AX276" s="550"/>
      <c r="AY276" s="550"/>
      <c r="AZ276" s="550"/>
      <c r="BA276" s="550"/>
      <c r="BB276" s="551"/>
      <c r="BC276" s="645" t="s">
        <v>4</v>
      </c>
      <c r="BD276" s="645"/>
      <c r="BE276" s="645"/>
      <c r="BF276" s="645"/>
      <c r="BG276" s="645"/>
      <c r="BH276" s="645"/>
      <c r="BI276" s="645"/>
      <c r="BJ276" s="645"/>
      <c r="BK276" s="645"/>
      <c r="BL276" s="645"/>
      <c r="BM276" s="645"/>
      <c r="BN276" s="645"/>
      <c r="BO276" s="645"/>
      <c r="BP276" s="645"/>
      <c r="BQ276" s="645"/>
      <c r="BR276" s="645"/>
      <c r="BS276" s="645" t="s">
        <v>4</v>
      </c>
      <c r="BT276" s="645"/>
      <c r="BU276" s="645"/>
      <c r="BV276" s="645"/>
      <c r="BW276" s="645"/>
      <c r="BX276" s="645"/>
      <c r="BY276" s="645"/>
      <c r="BZ276" s="645"/>
      <c r="CA276" s="645"/>
      <c r="CB276" s="645"/>
      <c r="CC276" s="645"/>
      <c r="CD276" s="645"/>
      <c r="CE276" s="645"/>
      <c r="CF276" s="645"/>
      <c r="CG276" s="645"/>
      <c r="CH276" s="645"/>
      <c r="CI276" s="554">
        <f>CI274</f>
        <v>1466700</v>
      </c>
      <c r="CJ276" s="645"/>
      <c r="CK276" s="645"/>
      <c r="CL276" s="645"/>
      <c r="CM276" s="645"/>
      <c r="CN276" s="645"/>
      <c r="CO276" s="645"/>
      <c r="CP276" s="645"/>
      <c r="CQ276" s="645"/>
      <c r="CR276" s="645"/>
      <c r="CS276" s="645"/>
      <c r="CT276" s="645"/>
      <c r="CU276" s="645"/>
      <c r="CV276" s="645"/>
      <c r="CW276" s="645"/>
      <c r="CX276" s="645"/>
      <c r="CY276" s="645"/>
      <c r="CZ276" s="645"/>
    </row>
    <row r="277" spans="1:104" ht="15" hidden="1" customHeight="1" x14ac:dyDescent="0.25">
      <c r="A277" s="682" t="s">
        <v>390</v>
      </c>
      <c r="B277" s="682"/>
      <c r="C277" s="682"/>
      <c r="D277" s="682"/>
      <c r="E277" s="682"/>
      <c r="F277" s="682"/>
      <c r="G277" s="682"/>
      <c r="H277" s="682"/>
      <c r="I277" s="682"/>
      <c r="J277" s="682"/>
      <c r="K277" s="682"/>
      <c r="L277" s="682"/>
      <c r="M277" s="682"/>
      <c r="N277" s="682"/>
      <c r="O277" s="682"/>
      <c r="P277" s="682"/>
      <c r="Q277" s="682"/>
      <c r="R277" s="682"/>
      <c r="S277" s="682"/>
      <c r="T277" s="682"/>
      <c r="U277" s="682"/>
      <c r="V277" s="682"/>
      <c r="W277" s="682"/>
      <c r="X277" s="682"/>
      <c r="Y277" s="682"/>
      <c r="Z277" s="682"/>
      <c r="AA277" s="682"/>
      <c r="AB277" s="682"/>
      <c r="AC277" s="682"/>
      <c r="AD277" s="682"/>
      <c r="AE277" s="682"/>
      <c r="AF277" s="682"/>
      <c r="AG277" s="682"/>
      <c r="AH277" s="682"/>
      <c r="AI277" s="682"/>
      <c r="AJ277" s="682"/>
      <c r="AK277" s="682"/>
      <c r="AL277" s="682"/>
      <c r="AM277" s="682"/>
      <c r="AN277" s="682"/>
      <c r="AO277" s="682"/>
      <c r="AP277" s="682"/>
      <c r="AQ277" s="682"/>
      <c r="AR277" s="682"/>
      <c r="AS277" s="682"/>
      <c r="AT277" s="682"/>
      <c r="AU277" s="682"/>
      <c r="AV277" s="682"/>
      <c r="AW277" s="682"/>
      <c r="AX277" s="682"/>
      <c r="AY277" s="682"/>
      <c r="AZ277" s="682"/>
      <c r="BA277" s="682"/>
      <c r="BB277" s="682"/>
      <c r="BC277" s="682"/>
      <c r="BD277" s="682"/>
      <c r="BE277" s="682"/>
      <c r="BF277" s="682"/>
      <c r="BG277" s="682"/>
      <c r="BH277" s="682"/>
      <c r="BI277" s="682"/>
      <c r="BJ277" s="682"/>
      <c r="BK277" s="682"/>
      <c r="BL277" s="682"/>
      <c r="BM277" s="682"/>
      <c r="BN277" s="682"/>
      <c r="BO277" s="682"/>
      <c r="BP277" s="682"/>
      <c r="BQ277" s="682"/>
      <c r="BR277" s="682"/>
      <c r="BS277" s="682"/>
      <c r="BT277" s="682"/>
      <c r="BU277" s="682"/>
      <c r="BV277" s="682"/>
      <c r="BW277" s="682"/>
      <c r="BX277" s="682"/>
      <c r="BY277" s="682"/>
      <c r="BZ277" s="682"/>
      <c r="CA277" s="682"/>
      <c r="CB277" s="682"/>
      <c r="CC277" s="682"/>
      <c r="CD277" s="682"/>
      <c r="CE277" s="682"/>
      <c r="CF277" s="682"/>
      <c r="CG277" s="682"/>
      <c r="CH277" s="682"/>
      <c r="CI277" s="682"/>
      <c r="CJ277" s="682"/>
      <c r="CK277" s="682"/>
      <c r="CL277" s="682"/>
      <c r="CM277" s="682"/>
      <c r="CN277" s="682"/>
      <c r="CO277" s="682"/>
      <c r="CP277" s="682"/>
      <c r="CQ277" s="682"/>
      <c r="CR277" s="682"/>
      <c r="CS277" s="682"/>
      <c r="CT277" s="682"/>
      <c r="CU277" s="682"/>
      <c r="CV277" s="682"/>
      <c r="CW277" s="682"/>
      <c r="CX277" s="682"/>
      <c r="CY277" s="682"/>
      <c r="CZ277" s="682"/>
    </row>
    <row r="278" spans="1:104" s="339" customFormat="1" ht="21" hidden="1" customHeight="1" x14ac:dyDescent="0.2">
      <c r="A278" s="682" t="s">
        <v>390</v>
      </c>
      <c r="B278" s="682"/>
      <c r="C278" s="682"/>
      <c r="D278" s="682"/>
      <c r="E278" s="682"/>
      <c r="F278" s="682"/>
      <c r="G278" s="682"/>
      <c r="H278" s="682"/>
      <c r="I278" s="682"/>
      <c r="J278" s="682"/>
      <c r="K278" s="682"/>
      <c r="L278" s="682"/>
      <c r="M278" s="682"/>
      <c r="N278" s="682"/>
      <c r="O278" s="682"/>
      <c r="P278" s="682"/>
      <c r="Q278" s="682"/>
      <c r="R278" s="682"/>
      <c r="S278" s="682"/>
      <c r="T278" s="682"/>
      <c r="U278" s="682"/>
      <c r="V278" s="682"/>
      <c r="W278" s="682"/>
      <c r="X278" s="682"/>
      <c r="Y278" s="682"/>
      <c r="Z278" s="682"/>
      <c r="AA278" s="682"/>
      <c r="AB278" s="682"/>
      <c r="AC278" s="682"/>
      <c r="AD278" s="682"/>
      <c r="AE278" s="682"/>
      <c r="AF278" s="682"/>
      <c r="AG278" s="682"/>
      <c r="AH278" s="682"/>
      <c r="AI278" s="682"/>
      <c r="AJ278" s="682"/>
      <c r="AK278" s="682"/>
      <c r="AL278" s="682"/>
      <c r="AM278" s="682"/>
      <c r="AN278" s="682"/>
      <c r="AO278" s="682"/>
      <c r="AP278" s="682"/>
      <c r="AQ278" s="682"/>
      <c r="AR278" s="682"/>
      <c r="AS278" s="682"/>
      <c r="AT278" s="682"/>
      <c r="AU278" s="682"/>
      <c r="AV278" s="682"/>
      <c r="AW278" s="682"/>
      <c r="AX278" s="682"/>
      <c r="AY278" s="682"/>
      <c r="AZ278" s="682"/>
      <c r="BA278" s="682"/>
      <c r="BB278" s="682"/>
      <c r="BC278" s="682"/>
      <c r="BD278" s="682"/>
      <c r="BE278" s="682"/>
      <c r="BF278" s="682"/>
      <c r="BG278" s="682"/>
      <c r="BH278" s="682"/>
      <c r="BI278" s="682"/>
      <c r="BJ278" s="682"/>
      <c r="BK278" s="682"/>
      <c r="BL278" s="682"/>
      <c r="BM278" s="682"/>
      <c r="BN278" s="682"/>
      <c r="BO278" s="682"/>
      <c r="BP278" s="682"/>
      <c r="BQ278" s="682"/>
      <c r="BR278" s="682"/>
      <c r="BS278" s="682"/>
      <c r="BT278" s="682"/>
      <c r="BU278" s="682"/>
      <c r="BV278" s="682"/>
      <c r="BW278" s="682"/>
      <c r="BX278" s="682"/>
      <c r="BY278" s="682"/>
      <c r="BZ278" s="682"/>
      <c r="CA278" s="682"/>
      <c r="CB278" s="682"/>
      <c r="CC278" s="682"/>
      <c r="CD278" s="682"/>
      <c r="CE278" s="682"/>
      <c r="CF278" s="682"/>
      <c r="CG278" s="682"/>
      <c r="CH278" s="682"/>
      <c r="CI278" s="682"/>
      <c r="CJ278" s="682"/>
      <c r="CK278" s="682"/>
      <c r="CL278" s="682"/>
      <c r="CM278" s="682"/>
      <c r="CN278" s="682"/>
      <c r="CO278" s="682"/>
      <c r="CP278" s="682"/>
      <c r="CQ278" s="682"/>
      <c r="CR278" s="682"/>
      <c r="CS278" s="682"/>
      <c r="CT278" s="682"/>
      <c r="CU278" s="682"/>
      <c r="CV278" s="682"/>
      <c r="CW278" s="682"/>
      <c r="CX278" s="682"/>
      <c r="CY278" s="682"/>
      <c r="CZ278" s="682"/>
    </row>
    <row r="279" spans="1:104" s="339" customFormat="1" ht="14.25" x14ac:dyDescent="0.2">
      <c r="A279" s="644" t="s">
        <v>748</v>
      </c>
      <c r="B279" s="644"/>
      <c r="C279" s="644"/>
      <c r="D279" s="644"/>
      <c r="E279" s="644"/>
      <c r="F279" s="644"/>
      <c r="G279" s="644"/>
      <c r="H279" s="644"/>
      <c r="I279" s="644"/>
      <c r="J279" s="644"/>
      <c r="K279" s="644"/>
      <c r="L279" s="644"/>
      <c r="M279" s="644"/>
      <c r="N279" s="644"/>
      <c r="O279" s="644"/>
      <c r="P279" s="644"/>
      <c r="Q279" s="644"/>
      <c r="R279" s="644"/>
      <c r="S279" s="644"/>
      <c r="T279" s="644"/>
      <c r="U279" s="644"/>
      <c r="V279" s="644"/>
      <c r="W279" s="644"/>
      <c r="X279" s="644"/>
      <c r="Y279" s="644"/>
      <c r="Z279" s="644"/>
      <c r="AA279" s="644"/>
      <c r="AB279" s="644"/>
      <c r="AC279" s="644"/>
      <c r="AD279" s="644"/>
      <c r="AE279" s="644"/>
      <c r="AF279" s="644"/>
      <c r="AG279" s="644"/>
      <c r="AH279" s="644"/>
      <c r="AI279" s="644"/>
      <c r="AJ279" s="644"/>
      <c r="AK279" s="644"/>
      <c r="AL279" s="644"/>
      <c r="AM279" s="644"/>
      <c r="AN279" s="644"/>
      <c r="AO279" s="644"/>
      <c r="AP279" s="644"/>
      <c r="AQ279" s="644"/>
      <c r="AR279" s="644"/>
      <c r="AS279" s="644"/>
      <c r="AT279" s="644"/>
      <c r="AU279" s="644"/>
      <c r="AV279" s="644"/>
      <c r="AW279" s="644"/>
      <c r="AX279" s="644"/>
      <c r="AY279" s="644"/>
      <c r="AZ279" s="644"/>
      <c r="BA279" s="644"/>
      <c r="BB279" s="644"/>
      <c r="BC279" s="644"/>
      <c r="BD279" s="644"/>
      <c r="BE279" s="644"/>
      <c r="BF279" s="644"/>
      <c r="BG279" s="644"/>
      <c r="BH279" s="644"/>
      <c r="BI279" s="644"/>
      <c r="BJ279" s="644"/>
      <c r="BK279" s="644"/>
      <c r="BL279" s="644"/>
      <c r="BM279" s="644"/>
      <c r="BN279" s="644"/>
      <c r="BO279" s="644"/>
      <c r="BP279" s="644"/>
      <c r="BQ279" s="644"/>
      <c r="BR279" s="644"/>
      <c r="BS279" s="644"/>
      <c r="BT279" s="644"/>
      <c r="BU279" s="644"/>
      <c r="BV279" s="644"/>
      <c r="BW279" s="644"/>
      <c r="BX279" s="644"/>
      <c r="BY279" s="644"/>
      <c r="BZ279" s="644"/>
      <c r="CA279" s="644"/>
      <c r="CB279" s="644"/>
      <c r="CC279" s="644"/>
      <c r="CD279" s="644"/>
      <c r="CE279" s="644"/>
      <c r="CF279" s="644"/>
      <c r="CG279" s="644"/>
      <c r="CH279" s="644"/>
      <c r="CI279" s="644"/>
      <c r="CJ279" s="644"/>
      <c r="CK279" s="644"/>
      <c r="CL279" s="644"/>
      <c r="CM279" s="644"/>
      <c r="CN279" s="644"/>
      <c r="CO279" s="644"/>
      <c r="CP279" s="644"/>
      <c r="CQ279" s="644"/>
      <c r="CR279" s="644"/>
      <c r="CS279" s="644"/>
      <c r="CT279" s="644"/>
      <c r="CU279" s="644"/>
      <c r="CV279" s="644"/>
      <c r="CW279" s="644"/>
      <c r="CX279" s="644"/>
      <c r="CY279" s="644"/>
      <c r="CZ279" s="644"/>
    </row>
    <row r="280" spans="1:104" s="340" customFormat="1" ht="31.5" customHeight="1" x14ac:dyDescent="0.2">
      <c r="A280" s="339" t="s">
        <v>46</v>
      </c>
      <c r="B280" s="339"/>
      <c r="C280" s="339"/>
      <c r="D280" s="339"/>
      <c r="E280" s="339"/>
      <c r="F280" s="339"/>
      <c r="G280" s="339"/>
      <c r="H280" s="339"/>
      <c r="I280" s="339"/>
      <c r="J280" s="339"/>
      <c r="K280" s="339"/>
      <c r="L280" s="339"/>
      <c r="M280" s="339"/>
      <c r="N280" s="339"/>
      <c r="O280" s="339"/>
      <c r="P280" s="339"/>
      <c r="Q280" s="339"/>
      <c r="R280" s="339"/>
      <c r="S280" s="339"/>
      <c r="T280" s="339"/>
      <c r="U280" s="339"/>
      <c r="V280" s="339"/>
      <c r="W280" s="604" t="s">
        <v>449</v>
      </c>
      <c r="X280" s="604"/>
      <c r="Y280" s="604"/>
      <c r="Z280" s="604"/>
      <c r="AA280" s="604"/>
      <c r="AB280" s="604"/>
      <c r="AC280" s="604"/>
      <c r="AD280" s="604"/>
      <c r="AE280" s="604"/>
      <c r="AF280" s="604"/>
      <c r="AG280" s="604"/>
      <c r="AH280" s="604"/>
      <c r="AI280" s="604"/>
      <c r="AJ280" s="604"/>
      <c r="AK280" s="604"/>
      <c r="AL280" s="604"/>
      <c r="AM280" s="604"/>
      <c r="AN280" s="604"/>
      <c r="AO280" s="604"/>
      <c r="AP280" s="604"/>
      <c r="AQ280" s="604"/>
      <c r="AR280" s="604"/>
      <c r="AS280" s="604"/>
      <c r="AT280" s="604"/>
      <c r="AU280" s="604"/>
      <c r="AV280" s="604"/>
      <c r="AW280" s="604"/>
      <c r="AX280" s="604"/>
      <c r="AY280" s="604"/>
      <c r="AZ280" s="604"/>
      <c r="BA280" s="604"/>
      <c r="BB280" s="604"/>
      <c r="BC280" s="604"/>
      <c r="BD280" s="604"/>
      <c r="BE280" s="604"/>
      <c r="BF280" s="604"/>
      <c r="BG280" s="604"/>
      <c r="BH280" s="604"/>
      <c r="BI280" s="604"/>
      <c r="BJ280" s="604"/>
      <c r="BK280" s="604"/>
      <c r="BL280" s="604"/>
      <c r="BM280" s="604"/>
      <c r="BN280" s="604"/>
      <c r="BO280" s="604"/>
      <c r="BP280" s="604"/>
      <c r="BQ280" s="604"/>
      <c r="BR280" s="604"/>
      <c r="BS280" s="604"/>
      <c r="BT280" s="604"/>
      <c r="BU280" s="604"/>
      <c r="BV280" s="604"/>
      <c r="BW280" s="604"/>
      <c r="BX280" s="604"/>
      <c r="BY280" s="604"/>
      <c r="BZ280" s="604"/>
      <c r="CA280" s="604"/>
      <c r="CB280" s="604"/>
      <c r="CC280" s="604"/>
      <c r="CD280" s="604"/>
      <c r="CE280" s="604"/>
      <c r="CF280" s="604"/>
      <c r="CG280" s="604"/>
      <c r="CH280" s="604"/>
      <c r="CI280" s="604"/>
      <c r="CJ280" s="604"/>
      <c r="CK280" s="604"/>
      <c r="CL280" s="604"/>
      <c r="CM280" s="604"/>
      <c r="CN280" s="604"/>
      <c r="CO280" s="604"/>
      <c r="CP280" s="604"/>
      <c r="CQ280" s="604"/>
      <c r="CR280" s="604"/>
      <c r="CS280" s="604"/>
      <c r="CT280" s="604"/>
      <c r="CU280" s="604"/>
      <c r="CV280" s="604"/>
      <c r="CW280" s="604"/>
      <c r="CX280" s="604"/>
      <c r="CY280" s="604"/>
      <c r="CZ280" s="604"/>
    </row>
    <row r="281" spans="1:104" s="213" customFormat="1" ht="12.75" x14ac:dyDescent="0.25">
      <c r="A281" s="565" t="s">
        <v>48</v>
      </c>
      <c r="B281" s="566"/>
      <c r="C281" s="566"/>
      <c r="D281" s="566"/>
      <c r="E281" s="566"/>
      <c r="F281" s="566"/>
      <c r="G281" s="567"/>
      <c r="H281" s="565" t="s">
        <v>75</v>
      </c>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6"/>
      <c r="AL281" s="566"/>
      <c r="AM281" s="566"/>
      <c r="AN281" s="566"/>
      <c r="AO281" s="566"/>
      <c r="AP281" s="566"/>
      <c r="AQ281" s="566"/>
      <c r="AR281" s="566"/>
      <c r="AS281" s="566"/>
      <c r="AT281" s="566"/>
      <c r="AU281" s="566"/>
      <c r="AV281" s="566"/>
      <c r="AW281" s="566"/>
      <c r="AX281" s="566"/>
      <c r="AY281" s="566"/>
      <c r="AZ281" s="566"/>
      <c r="BA281" s="566"/>
      <c r="BB281" s="566"/>
      <c r="BC281" s="566"/>
      <c r="BD281" s="566"/>
      <c r="BE281" s="566"/>
      <c r="BF281" s="566"/>
      <c r="BG281" s="566"/>
      <c r="BH281" s="566"/>
      <c r="BI281" s="566"/>
      <c r="BJ281" s="566"/>
      <c r="BK281" s="566"/>
      <c r="BL281" s="566"/>
      <c r="BM281" s="566"/>
      <c r="BN281" s="566"/>
      <c r="BO281" s="566"/>
      <c r="BP281" s="566"/>
      <c r="BQ281" s="566"/>
      <c r="BR281" s="567"/>
      <c r="BS281" s="589" t="s">
        <v>261</v>
      </c>
      <c r="BT281" s="589"/>
      <c r="BU281" s="589"/>
      <c r="BV281" s="589"/>
      <c r="BW281" s="589"/>
      <c r="BX281" s="589"/>
      <c r="BY281" s="589"/>
      <c r="BZ281" s="589"/>
      <c r="CA281" s="589"/>
      <c r="CB281" s="589"/>
      <c r="CC281" s="589"/>
      <c r="CD281" s="589"/>
      <c r="CE281" s="589"/>
      <c r="CF281" s="589"/>
      <c r="CG281" s="589"/>
      <c r="CH281" s="589"/>
      <c r="CI281" s="589" t="s">
        <v>96</v>
      </c>
      <c r="CJ281" s="589"/>
      <c r="CK281" s="589"/>
      <c r="CL281" s="589"/>
      <c r="CM281" s="589"/>
      <c r="CN281" s="589"/>
      <c r="CO281" s="589"/>
      <c r="CP281" s="589"/>
      <c r="CQ281" s="589"/>
      <c r="CR281" s="589"/>
      <c r="CS281" s="589"/>
      <c r="CT281" s="589"/>
      <c r="CU281" s="589"/>
      <c r="CV281" s="589"/>
      <c r="CW281" s="589"/>
      <c r="CX281" s="589"/>
      <c r="CY281" s="589"/>
      <c r="CZ281" s="589"/>
    </row>
    <row r="282" spans="1:104" s="357" customFormat="1" ht="15" customHeight="1" x14ac:dyDescent="0.25">
      <c r="A282" s="582">
        <v>1</v>
      </c>
      <c r="B282" s="582"/>
      <c r="C282" s="582"/>
      <c r="D282" s="582"/>
      <c r="E282" s="582"/>
      <c r="F282" s="582"/>
      <c r="G282" s="582"/>
      <c r="H282" s="582">
        <v>2</v>
      </c>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2"/>
      <c r="AL282" s="582"/>
      <c r="AM282" s="582"/>
      <c r="AN282" s="582"/>
      <c r="AO282" s="582"/>
      <c r="AP282" s="582"/>
      <c r="AQ282" s="582"/>
      <c r="AR282" s="582"/>
      <c r="AS282" s="582"/>
      <c r="AT282" s="582"/>
      <c r="AU282" s="582"/>
      <c r="AV282" s="582"/>
      <c r="AW282" s="582"/>
      <c r="AX282" s="582"/>
      <c r="AY282" s="582"/>
      <c r="AZ282" s="582"/>
      <c r="BA282" s="582"/>
      <c r="BB282" s="582"/>
      <c r="BC282" s="582"/>
      <c r="BD282" s="582"/>
      <c r="BE282" s="582"/>
      <c r="BF282" s="582"/>
      <c r="BG282" s="582"/>
      <c r="BH282" s="582"/>
      <c r="BI282" s="582"/>
      <c r="BJ282" s="582"/>
      <c r="BK282" s="582"/>
      <c r="BL282" s="582"/>
      <c r="BM282" s="582"/>
      <c r="BN282" s="582"/>
      <c r="BO282" s="582"/>
      <c r="BP282" s="582"/>
      <c r="BQ282" s="582"/>
      <c r="BR282" s="582"/>
      <c r="BS282" s="582">
        <v>3</v>
      </c>
      <c r="BT282" s="582"/>
      <c r="BU282" s="582"/>
      <c r="BV282" s="582"/>
      <c r="BW282" s="582"/>
      <c r="BX282" s="582"/>
      <c r="BY282" s="582"/>
      <c r="BZ282" s="582"/>
      <c r="CA282" s="582"/>
      <c r="CB282" s="582"/>
      <c r="CC282" s="582"/>
      <c r="CD282" s="582"/>
      <c r="CE282" s="582"/>
      <c r="CF282" s="582"/>
      <c r="CG282" s="582"/>
      <c r="CH282" s="582"/>
      <c r="CI282" s="582">
        <v>4</v>
      </c>
      <c r="CJ282" s="582"/>
      <c r="CK282" s="582"/>
      <c r="CL282" s="582"/>
      <c r="CM282" s="582"/>
      <c r="CN282" s="582"/>
      <c r="CO282" s="582"/>
      <c r="CP282" s="582"/>
      <c r="CQ282" s="582"/>
      <c r="CR282" s="582"/>
      <c r="CS282" s="582"/>
      <c r="CT282" s="582"/>
      <c r="CU282" s="582"/>
      <c r="CV282" s="582"/>
      <c r="CW282" s="582"/>
      <c r="CX282" s="582"/>
      <c r="CY282" s="582"/>
      <c r="CZ282" s="582"/>
    </row>
    <row r="283" spans="1:104" s="214" customFormat="1" ht="12.75" x14ac:dyDescent="0.25">
      <c r="A283" s="611" t="s">
        <v>438</v>
      </c>
      <c r="B283" s="612"/>
      <c r="C283" s="612"/>
      <c r="D283" s="612"/>
      <c r="E283" s="612"/>
      <c r="F283" s="612"/>
      <c r="G283" s="612"/>
      <c r="H283" s="612"/>
      <c r="I283" s="612"/>
      <c r="J283" s="612"/>
      <c r="K283" s="612"/>
      <c r="L283" s="612"/>
      <c r="M283" s="612"/>
      <c r="N283" s="612"/>
      <c r="O283" s="612"/>
      <c r="P283" s="612"/>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12"/>
      <c r="AL283" s="612"/>
      <c r="AM283" s="612"/>
      <c r="AN283" s="612"/>
      <c r="AO283" s="612"/>
      <c r="AP283" s="612"/>
      <c r="AQ283" s="612"/>
      <c r="AR283" s="612"/>
      <c r="AS283" s="612"/>
      <c r="AT283" s="612"/>
      <c r="AU283" s="612"/>
      <c r="AV283" s="612"/>
      <c r="AW283" s="612"/>
      <c r="AX283" s="612"/>
      <c r="AY283" s="612"/>
      <c r="AZ283" s="612"/>
      <c r="BA283" s="612"/>
      <c r="BB283" s="612"/>
      <c r="BC283" s="612"/>
      <c r="BD283" s="612"/>
      <c r="BE283" s="612"/>
      <c r="BF283" s="612"/>
      <c r="BG283" s="612"/>
      <c r="BH283" s="612"/>
      <c r="BI283" s="612"/>
      <c r="BJ283" s="612"/>
      <c r="BK283" s="612"/>
      <c r="BL283" s="612"/>
      <c r="BM283" s="612"/>
      <c r="BN283" s="612"/>
      <c r="BO283" s="612"/>
      <c r="BP283" s="612"/>
      <c r="BQ283" s="612"/>
      <c r="BR283" s="612"/>
      <c r="BS283" s="612"/>
      <c r="BT283" s="612"/>
      <c r="BU283" s="612"/>
      <c r="BV283" s="612"/>
      <c r="BW283" s="612"/>
      <c r="BX283" s="612"/>
      <c r="BY283" s="612"/>
      <c r="BZ283" s="612"/>
      <c r="CA283" s="612"/>
      <c r="CB283" s="612"/>
      <c r="CC283" s="612"/>
      <c r="CD283" s="612"/>
      <c r="CE283" s="612"/>
      <c r="CF283" s="612"/>
      <c r="CG283" s="612"/>
      <c r="CH283" s="612"/>
      <c r="CI283" s="612"/>
      <c r="CJ283" s="612"/>
      <c r="CK283" s="612"/>
      <c r="CL283" s="612"/>
      <c r="CM283" s="612"/>
      <c r="CN283" s="612"/>
      <c r="CO283" s="612"/>
      <c r="CP283" s="612"/>
      <c r="CQ283" s="612"/>
      <c r="CR283" s="612"/>
      <c r="CS283" s="612"/>
      <c r="CT283" s="612"/>
      <c r="CU283" s="612"/>
      <c r="CV283" s="612"/>
      <c r="CW283" s="612"/>
      <c r="CX283" s="612"/>
      <c r="CY283" s="612"/>
      <c r="CZ283" s="613"/>
    </row>
    <row r="284" spans="1:104" s="214" customFormat="1" ht="12.75" x14ac:dyDescent="0.25">
      <c r="A284" s="640" t="s">
        <v>424</v>
      </c>
      <c r="B284" s="640"/>
      <c r="C284" s="640"/>
      <c r="D284" s="640"/>
      <c r="E284" s="640"/>
      <c r="F284" s="640"/>
      <c r="G284" s="640"/>
      <c r="H284" s="617" t="s">
        <v>515</v>
      </c>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18"/>
      <c r="AL284" s="618"/>
      <c r="AM284" s="618"/>
      <c r="AN284" s="618"/>
      <c r="AO284" s="618"/>
      <c r="AP284" s="618"/>
      <c r="AQ284" s="618"/>
      <c r="AR284" s="618"/>
      <c r="AS284" s="618"/>
      <c r="AT284" s="618"/>
      <c r="AU284" s="618"/>
      <c r="AV284" s="618"/>
      <c r="AW284" s="618"/>
      <c r="AX284" s="618"/>
      <c r="AY284" s="618"/>
      <c r="AZ284" s="618"/>
      <c r="BA284" s="618"/>
      <c r="BB284" s="618"/>
      <c r="BC284" s="618"/>
      <c r="BD284" s="618"/>
      <c r="BE284" s="618"/>
      <c r="BF284" s="618"/>
      <c r="BG284" s="618"/>
      <c r="BH284" s="618"/>
      <c r="BI284" s="618"/>
      <c r="BJ284" s="618"/>
      <c r="BK284" s="618"/>
      <c r="BL284" s="618"/>
      <c r="BM284" s="618"/>
      <c r="BN284" s="618"/>
      <c r="BO284" s="618"/>
      <c r="BP284" s="618"/>
      <c r="BQ284" s="618"/>
      <c r="BR284" s="619"/>
      <c r="BS284" s="552">
        <v>1</v>
      </c>
      <c r="BT284" s="552"/>
      <c r="BU284" s="552"/>
      <c r="BV284" s="552"/>
      <c r="BW284" s="552"/>
      <c r="BX284" s="552"/>
      <c r="BY284" s="552"/>
      <c r="BZ284" s="552"/>
      <c r="CA284" s="552"/>
      <c r="CB284" s="552"/>
      <c r="CC284" s="552"/>
      <c r="CD284" s="552"/>
      <c r="CE284" s="552"/>
      <c r="CF284" s="552"/>
      <c r="CG284" s="552"/>
      <c r="CH284" s="552"/>
      <c r="CI284" s="553">
        <v>4000</v>
      </c>
      <c r="CJ284" s="553"/>
      <c r="CK284" s="553"/>
      <c r="CL284" s="553"/>
      <c r="CM284" s="553"/>
      <c r="CN284" s="553"/>
      <c r="CO284" s="553"/>
      <c r="CP284" s="553"/>
      <c r="CQ284" s="553"/>
      <c r="CR284" s="553"/>
      <c r="CS284" s="553"/>
      <c r="CT284" s="553"/>
      <c r="CU284" s="553"/>
      <c r="CV284" s="553"/>
      <c r="CW284" s="553"/>
      <c r="CX284" s="553"/>
      <c r="CY284" s="553"/>
      <c r="CZ284" s="553"/>
    </row>
    <row r="285" spans="1:104" s="214" customFormat="1" ht="30.75" customHeight="1" x14ac:dyDescent="0.25">
      <c r="A285" s="549" t="s">
        <v>262</v>
      </c>
      <c r="B285" s="550"/>
      <c r="C285" s="550"/>
      <c r="D285" s="550"/>
      <c r="E285" s="550"/>
      <c r="F285" s="550"/>
      <c r="G285" s="550"/>
      <c r="H285" s="550"/>
      <c r="I285" s="550"/>
      <c r="J285" s="550"/>
      <c r="K285" s="550"/>
      <c r="L285" s="550"/>
      <c r="M285" s="550"/>
      <c r="N285" s="550"/>
      <c r="O285" s="550"/>
      <c r="P285" s="550"/>
      <c r="Q285" s="550"/>
      <c r="R285" s="550"/>
      <c r="S285" s="550"/>
      <c r="T285" s="550"/>
      <c r="U285" s="550"/>
      <c r="V285" s="550"/>
      <c r="W285" s="550"/>
      <c r="X285" s="550"/>
      <c r="Y285" s="550"/>
      <c r="Z285" s="550"/>
      <c r="AA285" s="550"/>
      <c r="AB285" s="550"/>
      <c r="AC285" s="550"/>
      <c r="AD285" s="550"/>
      <c r="AE285" s="550"/>
      <c r="AF285" s="550"/>
      <c r="AG285" s="550"/>
      <c r="AH285" s="550"/>
      <c r="AI285" s="550"/>
      <c r="AJ285" s="550"/>
      <c r="AK285" s="550"/>
      <c r="AL285" s="550"/>
      <c r="AM285" s="550"/>
      <c r="AN285" s="550"/>
      <c r="AO285" s="550"/>
      <c r="AP285" s="550"/>
      <c r="AQ285" s="550"/>
      <c r="AR285" s="550"/>
      <c r="AS285" s="550"/>
      <c r="AT285" s="550"/>
      <c r="AU285" s="550"/>
      <c r="AV285" s="550"/>
      <c r="AW285" s="550"/>
      <c r="AX285" s="550"/>
      <c r="AY285" s="550"/>
      <c r="AZ285" s="550"/>
      <c r="BA285" s="550"/>
      <c r="BB285" s="550"/>
      <c r="BC285" s="550"/>
      <c r="BD285" s="550"/>
      <c r="BE285" s="550"/>
      <c r="BF285" s="550"/>
      <c r="BG285" s="550"/>
      <c r="BH285" s="550"/>
      <c r="BI285" s="550"/>
      <c r="BJ285" s="550"/>
      <c r="BK285" s="550"/>
      <c r="BL285" s="550"/>
      <c r="BM285" s="550"/>
      <c r="BN285" s="550"/>
      <c r="BO285" s="550"/>
      <c r="BP285" s="550"/>
      <c r="BQ285" s="550"/>
      <c r="BR285" s="551"/>
      <c r="BS285" s="552" t="s">
        <v>4</v>
      </c>
      <c r="BT285" s="552"/>
      <c r="BU285" s="552"/>
      <c r="BV285" s="552"/>
      <c r="BW285" s="552"/>
      <c r="BX285" s="552"/>
      <c r="BY285" s="552"/>
      <c r="BZ285" s="552"/>
      <c r="CA285" s="552"/>
      <c r="CB285" s="552"/>
      <c r="CC285" s="552"/>
      <c r="CD285" s="552"/>
      <c r="CE285" s="552"/>
      <c r="CF285" s="552"/>
      <c r="CG285" s="552"/>
      <c r="CH285" s="552"/>
      <c r="CI285" s="554">
        <f>CI284</f>
        <v>4000</v>
      </c>
      <c r="CJ285" s="554"/>
      <c r="CK285" s="554"/>
      <c r="CL285" s="554"/>
      <c r="CM285" s="554"/>
      <c r="CN285" s="554"/>
      <c r="CO285" s="554"/>
      <c r="CP285" s="554"/>
      <c r="CQ285" s="554"/>
      <c r="CR285" s="554"/>
      <c r="CS285" s="554"/>
      <c r="CT285" s="554"/>
      <c r="CU285" s="554"/>
      <c r="CV285" s="554"/>
      <c r="CW285" s="554"/>
      <c r="CX285" s="554"/>
      <c r="CY285" s="554"/>
      <c r="CZ285" s="554"/>
    </row>
    <row r="286" spans="1:104" s="214" customFormat="1" ht="15" hidden="1" customHeight="1" x14ac:dyDescent="0.25">
      <c r="A286" s="633" t="s">
        <v>241</v>
      </c>
      <c r="B286" s="634"/>
      <c r="C286" s="634"/>
      <c r="D286" s="634"/>
      <c r="E286" s="634"/>
      <c r="F286" s="634"/>
      <c r="G286" s="634"/>
      <c r="H286" s="634"/>
      <c r="I286" s="634"/>
      <c r="J286" s="634"/>
      <c r="K286" s="634"/>
      <c r="L286" s="634"/>
      <c r="M286" s="634"/>
      <c r="N286" s="634"/>
      <c r="O286" s="634"/>
      <c r="P286" s="634"/>
      <c r="Q286" s="634"/>
      <c r="R286" s="634"/>
      <c r="S286" s="634"/>
      <c r="T286" s="634"/>
      <c r="U286" s="634"/>
      <c r="V286" s="634"/>
      <c r="W286" s="634"/>
      <c r="X286" s="634"/>
      <c r="Y286" s="634"/>
      <c r="Z286" s="634"/>
      <c r="AA286" s="634"/>
      <c r="AB286" s="634"/>
      <c r="AC286" s="634"/>
      <c r="AD286" s="634"/>
      <c r="AE286" s="634"/>
      <c r="AF286" s="634"/>
      <c r="AG286" s="634"/>
      <c r="AH286" s="634"/>
      <c r="AI286" s="634"/>
      <c r="AJ286" s="634"/>
      <c r="AK286" s="634"/>
      <c r="AL286" s="634"/>
      <c r="AM286" s="634"/>
      <c r="AN286" s="634"/>
      <c r="AO286" s="634"/>
      <c r="AP286" s="634"/>
      <c r="AQ286" s="634"/>
      <c r="AR286" s="634"/>
      <c r="AS286" s="634"/>
      <c r="AT286" s="634"/>
      <c r="AU286" s="634"/>
      <c r="AV286" s="634"/>
      <c r="AW286" s="634"/>
      <c r="AX286" s="634"/>
      <c r="AY286" s="634"/>
      <c r="AZ286" s="634"/>
      <c r="BA286" s="634"/>
      <c r="BB286" s="634"/>
      <c r="BC286" s="634"/>
      <c r="BD286" s="634"/>
      <c r="BE286" s="634"/>
      <c r="BF286" s="634"/>
      <c r="BG286" s="634"/>
      <c r="BH286" s="634"/>
      <c r="BI286" s="634"/>
      <c r="BJ286" s="634"/>
      <c r="BK286" s="634"/>
      <c r="BL286" s="634"/>
      <c r="BM286" s="634"/>
      <c r="BN286" s="634"/>
      <c r="BO286" s="634"/>
      <c r="BP286" s="634"/>
      <c r="BQ286" s="634"/>
      <c r="BR286" s="634"/>
      <c r="BS286" s="634"/>
      <c r="BT286" s="634"/>
      <c r="BU286" s="634"/>
      <c r="BV286" s="634"/>
      <c r="BW286" s="634"/>
      <c r="BX286" s="634"/>
      <c r="BY286" s="634"/>
      <c r="BZ286" s="634"/>
      <c r="CA286" s="634"/>
      <c r="CB286" s="634"/>
      <c r="CC286" s="634"/>
      <c r="CD286" s="634"/>
      <c r="CE286" s="634"/>
      <c r="CF286" s="634"/>
      <c r="CG286" s="634"/>
      <c r="CH286" s="634"/>
      <c r="CI286" s="634"/>
      <c r="CJ286" s="634"/>
      <c r="CK286" s="634"/>
      <c r="CL286" s="634"/>
      <c r="CM286" s="634"/>
      <c r="CN286" s="634"/>
      <c r="CO286" s="634"/>
      <c r="CP286" s="634"/>
      <c r="CQ286" s="634"/>
      <c r="CR286" s="634"/>
      <c r="CS286" s="634"/>
      <c r="CT286" s="634"/>
      <c r="CU286" s="634"/>
      <c r="CV286" s="634"/>
      <c r="CW286" s="634"/>
      <c r="CX286" s="634"/>
      <c r="CY286" s="634"/>
      <c r="CZ286" s="635"/>
    </row>
    <row r="287" spans="1:104" s="214" customFormat="1" ht="15" hidden="1" customHeight="1" x14ac:dyDescent="0.25">
      <c r="A287" s="640"/>
      <c r="B287" s="640"/>
      <c r="C287" s="640"/>
      <c r="D287" s="640"/>
      <c r="E287" s="640"/>
      <c r="F287" s="640"/>
      <c r="G287" s="640"/>
      <c r="H287" s="617"/>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8"/>
      <c r="AL287" s="618"/>
      <c r="AM287" s="618"/>
      <c r="AN287" s="618"/>
      <c r="AO287" s="618"/>
      <c r="AP287" s="618"/>
      <c r="AQ287" s="618"/>
      <c r="AR287" s="618"/>
      <c r="AS287" s="618"/>
      <c r="AT287" s="618"/>
      <c r="AU287" s="618"/>
      <c r="AV287" s="618"/>
      <c r="AW287" s="618"/>
      <c r="AX287" s="618"/>
      <c r="AY287" s="618"/>
      <c r="AZ287" s="618"/>
      <c r="BA287" s="618"/>
      <c r="BB287" s="618"/>
      <c r="BC287" s="618"/>
      <c r="BD287" s="618"/>
      <c r="BE287" s="618"/>
      <c r="BF287" s="618"/>
      <c r="BG287" s="618"/>
      <c r="BH287" s="618"/>
      <c r="BI287" s="618"/>
      <c r="BJ287" s="618"/>
      <c r="BK287" s="618"/>
      <c r="BL287" s="618"/>
      <c r="BM287" s="618"/>
      <c r="BN287" s="618"/>
      <c r="BO287" s="618"/>
      <c r="BP287" s="618"/>
      <c r="BQ287" s="618"/>
      <c r="BR287" s="619"/>
      <c r="BS287" s="552"/>
      <c r="BT287" s="552"/>
      <c r="BU287" s="552"/>
      <c r="BV287" s="552"/>
      <c r="BW287" s="552"/>
      <c r="BX287" s="552"/>
      <c r="BY287" s="552"/>
      <c r="BZ287" s="552"/>
      <c r="CA287" s="552"/>
      <c r="CB287" s="552"/>
      <c r="CC287" s="552"/>
      <c r="CD287" s="552"/>
      <c r="CE287" s="552"/>
      <c r="CF287" s="552"/>
      <c r="CG287" s="552"/>
      <c r="CH287" s="552"/>
      <c r="CI287" s="552"/>
      <c r="CJ287" s="552"/>
      <c r="CK287" s="552"/>
      <c r="CL287" s="552"/>
      <c r="CM287" s="552"/>
      <c r="CN287" s="552"/>
      <c r="CO287" s="552"/>
      <c r="CP287" s="552"/>
      <c r="CQ287" s="552"/>
      <c r="CR287" s="552"/>
      <c r="CS287" s="552"/>
      <c r="CT287" s="552"/>
      <c r="CU287" s="552"/>
      <c r="CV287" s="552"/>
      <c r="CW287" s="552"/>
      <c r="CX287" s="552"/>
      <c r="CY287" s="552"/>
      <c r="CZ287" s="552"/>
    </row>
    <row r="288" spans="1:104" s="214" customFormat="1" ht="15" hidden="1" customHeight="1" x14ac:dyDescent="0.25">
      <c r="A288" s="668" t="s">
        <v>262</v>
      </c>
      <c r="B288" s="669"/>
      <c r="C288" s="669"/>
      <c r="D288" s="669"/>
      <c r="E288" s="669"/>
      <c r="F288" s="669"/>
      <c r="G288" s="669"/>
      <c r="H288" s="669"/>
      <c r="I288" s="669"/>
      <c r="J288" s="669"/>
      <c r="K288" s="669"/>
      <c r="L288" s="669"/>
      <c r="M288" s="669"/>
      <c r="N288" s="669"/>
      <c r="O288" s="669"/>
      <c r="P288" s="669"/>
      <c r="Q288" s="669"/>
      <c r="R288" s="669"/>
      <c r="S288" s="669"/>
      <c r="T288" s="669"/>
      <c r="U288" s="669"/>
      <c r="V288" s="669"/>
      <c r="W288" s="669"/>
      <c r="X288" s="669"/>
      <c r="Y288" s="669"/>
      <c r="Z288" s="669"/>
      <c r="AA288" s="669"/>
      <c r="AB288" s="669"/>
      <c r="AC288" s="669"/>
      <c r="AD288" s="669"/>
      <c r="AE288" s="669"/>
      <c r="AF288" s="669"/>
      <c r="AG288" s="669"/>
      <c r="AH288" s="669"/>
      <c r="AI288" s="669"/>
      <c r="AJ288" s="669"/>
      <c r="AK288" s="669"/>
      <c r="AL288" s="669"/>
      <c r="AM288" s="669"/>
      <c r="AN288" s="669"/>
      <c r="AO288" s="669"/>
      <c r="AP288" s="669"/>
      <c r="AQ288" s="669"/>
      <c r="AR288" s="669"/>
      <c r="AS288" s="669"/>
      <c r="AT288" s="669"/>
      <c r="AU288" s="669"/>
      <c r="AV288" s="669"/>
      <c r="AW288" s="669"/>
      <c r="AX288" s="669"/>
      <c r="AY288" s="669"/>
      <c r="AZ288" s="669"/>
      <c r="BA288" s="669"/>
      <c r="BB288" s="669"/>
      <c r="BC288" s="669"/>
      <c r="BD288" s="669"/>
      <c r="BE288" s="669"/>
      <c r="BF288" s="669"/>
      <c r="BG288" s="669"/>
      <c r="BH288" s="669"/>
      <c r="BI288" s="669"/>
      <c r="BJ288" s="669"/>
      <c r="BK288" s="669"/>
      <c r="BL288" s="669"/>
      <c r="BM288" s="669"/>
      <c r="BN288" s="669"/>
      <c r="BO288" s="669"/>
      <c r="BP288" s="669"/>
      <c r="BQ288" s="669"/>
      <c r="BR288" s="670"/>
      <c r="BS288" s="552" t="s">
        <v>4</v>
      </c>
      <c r="BT288" s="552"/>
      <c r="BU288" s="552"/>
      <c r="BV288" s="552"/>
      <c r="BW288" s="552"/>
      <c r="BX288" s="552"/>
      <c r="BY288" s="552"/>
      <c r="BZ288" s="552"/>
      <c r="CA288" s="552"/>
      <c r="CB288" s="552"/>
      <c r="CC288" s="552"/>
      <c r="CD288" s="552"/>
      <c r="CE288" s="552"/>
      <c r="CF288" s="552"/>
      <c r="CG288" s="552"/>
      <c r="CH288" s="552"/>
      <c r="CI288" s="552"/>
      <c r="CJ288" s="552"/>
      <c r="CK288" s="552"/>
      <c r="CL288" s="552"/>
      <c r="CM288" s="552"/>
      <c r="CN288" s="552"/>
      <c r="CO288" s="552"/>
      <c r="CP288" s="552"/>
      <c r="CQ288" s="552"/>
      <c r="CR288" s="552"/>
      <c r="CS288" s="552"/>
      <c r="CT288" s="552"/>
      <c r="CU288" s="552"/>
      <c r="CV288" s="552"/>
      <c r="CW288" s="552"/>
      <c r="CX288" s="552"/>
      <c r="CY288" s="552"/>
      <c r="CZ288" s="552"/>
    </row>
    <row r="289" spans="1:104" s="214" customFormat="1" ht="15" hidden="1" customHeight="1" x14ac:dyDescent="0.25">
      <c r="A289" s="668" t="s">
        <v>37</v>
      </c>
      <c r="B289" s="669"/>
      <c r="C289" s="669"/>
      <c r="D289" s="669"/>
      <c r="E289" s="669"/>
      <c r="F289" s="669"/>
      <c r="G289" s="669"/>
      <c r="H289" s="669"/>
      <c r="I289" s="669"/>
      <c r="J289" s="669"/>
      <c r="K289" s="669"/>
      <c r="L289" s="669"/>
      <c r="M289" s="669"/>
      <c r="N289" s="669"/>
      <c r="O289" s="669"/>
      <c r="P289" s="669"/>
      <c r="Q289" s="669"/>
      <c r="R289" s="669"/>
      <c r="S289" s="669"/>
      <c r="T289" s="669"/>
      <c r="U289" s="669"/>
      <c r="V289" s="669"/>
      <c r="W289" s="669"/>
      <c r="X289" s="669"/>
      <c r="Y289" s="669"/>
      <c r="Z289" s="669"/>
      <c r="AA289" s="669"/>
      <c r="AB289" s="669"/>
      <c r="AC289" s="669"/>
      <c r="AD289" s="669"/>
      <c r="AE289" s="669"/>
      <c r="AF289" s="669"/>
      <c r="AG289" s="669"/>
      <c r="AH289" s="669"/>
      <c r="AI289" s="669"/>
      <c r="AJ289" s="669"/>
      <c r="AK289" s="669"/>
      <c r="AL289" s="669"/>
      <c r="AM289" s="669"/>
      <c r="AN289" s="669"/>
      <c r="AO289" s="669"/>
      <c r="AP289" s="669"/>
      <c r="AQ289" s="669"/>
      <c r="AR289" s="669"/>
      <c r="AS289" s="669"/>
      <c r="AT289" s="669"/>
      <c r="AU289" s="669"/>
      <c r="AV289" s="669"/>
      <c r="AW289" s="669"/>
      <c r="AX289" s="669"/>
      <c r="AY289" s="669"/>
      <c r="AZ289" s="669"/>
      <c r="BA289" s="669"/>
      <c r="BB289" s="669"/>
      <c r="BC289" s="669"/>
      <c r="BD289" s="669"/>
      <c r="BE289" s="669"/>
      <c r="BF289" s="669"/>
      <c r="BG289" s="669"/>
      <c r="BH289" s="669"/>
      <c r="BI289" s="669"/>
      <c r="BJ289" s="669"/>
      <c r="BK289" s="669"/>
      <c r="BL289" s="669"/>
      <c r="BM289" s="669"/>
      <c r="BN289" s="669"/>
      <c r="BO289" s="669"/>
      <c r="BP289" s="669"/>
      <c r="BQ289" s="669"/>
      <c r="BR289" s="670"/>
      <c r="BS289" s="552" t="s">
        <v>4</v>
      </c>
      <c r="BT289" s="552"/>
      <c r="BU289" s="552"/>
      <c r="BV289" s="552"/>
      <c r="BW289" s="552"/>
      <c r="BX289" s="552"/>
      <c r="BY289" s="552"/>
      <c r="BZ289" s="552"/>
      <c r="CA289" s="552"/>
      <c r="CB289" s="552"/>
      <c r="CC289" s="552"/>
      <c r="CD289" s="552"/>
      <c r="CE289" s="552"/>
      <c r="CF289" s="552"/>
      <c r="CG289" s="552"/>
      <c r="CH289" s="552"/>
      <c r="CI289" s="552"/>
      <c r="CJ289" s="552"/>
      <c r="CK289" s="552"/>
      <c r="CL289" s="552"/>
      <c r="CM289" s="552"/>
      <c r="CN289" s="552"/>
      <c r="CO289" s="552"/>
      <c r="CP289" s="552"/>
      <c r="CQ289" s="552"/>
      <c r="CR289" s="552"/>
      <c r="CS289" s="552"/>
      <c r="CT289" s="552"/>
      <c r="CU289" s="552"/>
      <c r="CV289" s="552"/>
      <c r="CW289" s="552"/>
      <c r="CX289" s="552"/>
      <c r="CY289" s="552"/>
      <c r="CZ289" s="552"/>
    </row>
    <row r="290" spans="1:104" s="214" customFormat="1" ht="15" hidden="1" customHeight="1" x14ac:dyDescent="0.2">
      <c r="A290" s="664" t="s">
        <v>749</v>
      </c>
      <c r="B290" s="664"/>
      <c r="C290" s="664"/>
      <c r="D290" s="664"/>
      <c r="E290" s="664"/>
      <c r="F290" s="664"/>
      <c r="G290" s="664"/>
      <c r="H290" s="664"/>
      <c r="I290" s="664"/>
      <c r="J290" s="664"/>
      <c r="K290" s="664"/>
      <c r="L290" s="664"/>
      <c r="M290" s="664"/>
      <c r="N290" s="664"/>
      <c r="O290" s="664"/>
      <c r="P290" s="664"/>
      <c r="Q290" s="664"/>
      <c r="R290" s="664"/>
      <c r="S290" s="664"/>
      <c r="T290" s="664"/>
      <c r="U290" s="664"/>
      <c r="V290" s="664"/>
      <c r="W290" s="664"/>
      <c r="X290" s="664"/>
      <c r="Y290" s="664"/>
      <c r="Z290" s="664"/>
      <c r="AA290" s="664"/>
      <c r="AB290" s="664"/>
      <c r="AC290" s="664"/>
      <c r="AD290" s="664"/>
      <c r="AE290" s="664"/>
      <c r="AF290" s="664"/>
      <c r="AG290" s="664"/>
      <c r="AH290" s="664"/>
      <c r="AI290" s="664"/>
      <c r="AJ290" s="664"/>
      <c r="AK290" s="664"/>
      <c r="AL290" s="664"/>
      <c r="AM290" s="664"/>
      <c r="AN290" s="664"/>
      <c r="AO290" s="664"/>
      <c r="AP290" s="664"/>
      <c r="AQ290" s="664"/>
      <c r="AR290" s="664"/>
      <c r="AS290" s="664"/>
      <c r="AT290" s="664"/>
      <c r="AU290" s="664"/>
      <c r="AV290" s="664"/>
      <c r="AW290" s="664"/>
      <c r="AX290" s="664"/>
      <c r="AY290" s="664"/>
      <c r="AZ290" s="664"/>
      <c r="BA290" s="664"/>
      <c r="BB290" s="664"/>
      <c r="BC290" s="664"/>
      <c r="BD290" s="664"/>
      <c r="BE290" s="664"/>
      <c r="BF290" s="664"/>
      <c r="BG290" s="664"/>
      <c r="BH290" s="664"/>
      <c r="BI290" s="664"/>
      <c r="BJ290" s="664"/>
      <c r="BK290" s="664"/>
      <c r="BL290" s="664"/>
      <c r="BM290" s="664"/>
      <c r="BN290" s="664"/>
      <c r="BO290" s="664"/>
      <c r="BP290" s="664"/>
      <c r="BQ290" s="664"/>
      <c r="BR290" s="664"/>
      <c r="BS290" s="664"/>
      <c r="BT290" s="664"/>
      <c r="BU290" s="664"/>
      <c r="BV290" s="664"/>
      <c r="BW290" s="664"/>
      <c r="BX290" s="664"/>
      <c r="BY290" s="664"/>
      <c r="BZ290" s="664"/>
      <c r="CA290" s="664"/>
      <c r="CB290" s="664"/>
      <c r="CC290" s="664"/>
      <c r="CD290" s="664"/>
      <c r="CE290" s="664"/>
      <c r="CF290" s="664"/>
      <c r="CG290" s="664"/>
      <c r="CH290" s="664"/>
      <c r="CI290" s="664"/>
      <c r="CJ290" s="664"/>
      <c r="CK290" s="664"/>
      <c r="CL290" s="664"/>
      <c r="CM290" s="664"/>
      <c r="CN290" s="664"/>
      <c r="CO290" s="664"/>
      <c r="CP290" s="664"/>
      <c r="CQ290" s="664"/>
      <c r="CR290" s="664"/>
      <c r="CS290" s="664"/>
      <c r="CT290" s="664"/>
      <c r="CU290" s="664"/>
      <c r="CV290" s="664"/>
      <c r="CW290" s="664"/>
      <c r="CX290" s="664"/>
      <c r="CY290" s="664"/>
      <c r="CZ290" s="664"/>
    </row>
    <row r="291" spans="1:104" s="214" customFormat="1" ht="15" hidden="1" customHeight="1" x14ac:dyDescent="0.2">
      <c r="A291" s="339" t="s">
        <v>46</v>
      </c>
      <c r="B291" s="339"/>
      <c r="C291" s="339"/>
      <c r="D291" s="339"/>
      <c r="E291" s="339"/>
      <c r="F291" s="339"/>
      <c r="G291" s="339"/>
      <c r="H291" s="339"/>
      <c r="I291" s="339"/>
      <c r="J291" s="339"/>
      <c r="K291" s="339"/>
      <c r="L291" s="339"/>
      <c r="M291" s="339"/>
      <c r="N291" s="339"/>
      <c r="O291" s="339"/>
      <c r="P291" s="339"/>
      <c r="Q291" s="339"/>
      <c r="R291" s="339"/>
      <c r="S291" s="339"/>
      <c r="T291" s="339"/>
      <c r="U291" s="339"/>
      <c r="V291" s="339"/>
      <c r="W291" s="604" t="s">
        <v>449</v>
      </c>
      <c r="X291" s="604"/>
      <c r="Y291" s="604"/>
      <c r="Z291" s="604"/>
      <c r="AA291" s="604"/>
      <c r="AB291" s="604"/>
      <c r="AC291" s="604"/>
      <c r="AD291" s="604"/>
      <c r="AE291" s="604"/>
      <c r="AF291" s="604"/>
      <c r="AG291" s="604"/>
      <c r="AH291" s="604"/>
      <c r="AI291" s="604"/>
      <c r="AJ291" s="604"/>
      <c r="AK291" s="604"/>
      <c r="AL291" s="604"/>
      <c r="AM291" s="604"/>
      <c r="AN291" s="604"/>
      <c r="AO291" s="604"/>
      <c r="AP291" s="604"/>
      <c r="AQ291" s="604"/>
      <c r="AR291" s="604"/>
      <c r="AS291" s="604"/>
      <c r="AT291" s="604"/>
      <c r="AU291" s="604"/>
      <c r="AV291" s="604"/>
      <c r="AW291" s="604"/>
      <c r="AX291" s="604"/>
      <c r="AY291" s="604"/>
      <c r="AZ291" s="604"/>
      <c r="BA291" s="604"/>
      <c r="BB291" s="604"/>
      <c r="BC291" s="604"/>
      <c r="BD291" s="604"/>
      <c r="BE291" s="604"/>
      <c r="BF291" s="604"/>
      <c r="BG291" s="604"/>
      <c r="BH291" s="604"/>
      <c r="BI291" s="604"/>
      <c r="BJ291" s="604"/>
      <c r="BK291" s="604"/>
      <c r="BL291" s="604"/>
      <c r="BM291" s="604"/>
      <c r="BN291" s="604"/>
      <c r="BO291" s="604"/>
      <c r="BP291" s="604"/>
      <c r="BQ291" s="604"/>
      <c r="BR291" s="604"/>
      <c r="BS291" s="604"/>
      <c r="BT291" s="604"/>
      <c r="BU291" s="604"/>
      <c r="BV291" s="604"/>
      <c r="BW291" s="604"/>
      <c r="BX291" s="604"/>
      <c r="BY291" s="604"/>
      <c r="BZ291" s="604"/>
      <c r="CA291" s="604"/>
      <c r="CB291" s="604"/>
      <c r="CC291" s="604"/>
      <c r="CD291" s="604"/>
      <c r="CE291" s="604"/>
      <c r="CF291" s="604"/>
      <c r="CG291" s="604"/>
      <c r="CH291" s="604"/>
      <c r="CI291" s="604"/>
      <c r="CJ291" s="604"/>
      <c r="CK291" s="604"/>
      <c r="CL291" s="604"/>
      <c r="CM291" s="604"/>
      <c r="CN291" s="604"/>
      <c r="CO291" s="604"/>
      <c r="CP291" s="604"/>
      <c r="CQ291" s="604"/>
      <c r="CR291" s="604"/>
      <c r="CS291" s="604"/>
      <c r="CT291" s="604"/>
      <c r="CU291" s="604"/>
      <c r="CV291" s="604"/>
      <c r="CW291" s="604"/>
      <c r="CX291" s="604"/>
      <c r="CY291" s="604"/>
      <c r="CZ291" s="604"/>
    </row>
    <row r="292" spans="1:104" s="358" customFormat="1" ht="13.5" hidden="1" customHeight="1" x14ac:dyDescent="0.2">
      <c r="A292" s="589" t="s">
        <v>48</v>
      </c>
      <c r="B292" s="589"/>
      <c r="C292" s="589"/>
      <c r="D292" s="589"/>
      <c r="E292" s="589"/>
      <c r="F292" s="589"/>
      <c r="G292" s="589"/>
      <c r="H292" s="589" t="s">
        <v>0</v>
      </c>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89"/>
      <c r="AL292" s="589"/>
      <c r="AM292" s="589"/>
      <c r="AN292" s="589"/>
      <c r="AO292" s="589"/>
      <c r="AP292" s="589"/>
      <c r="AQ292" s="589"/>
      <c r="AR292" s="589"/>
      <c r="AS292" s="589"/>
      <c r="AT292" s="589"/>
      <c r="AU292" s="589" t="s">
        <v>683</v>
      </c>
      <c r="AV292" s="589"/>
      <c r="AW292" s="589"/>
      <c r="AX292" s="589"/>
      <c r="AY292" s="589"/>
      <c r="AZ292" s="589"/>
      <c r="BA292" s="589"/>
      <c r="BB292" s="589"/>
      <c r="BC292" s="589" t="s">
        <v>88</v>
      </c>
      <c r="BD292" s="589"/>
      <c r="BE292" s="589"/>
      <c r="BF292" s="589"/>
      <c r="BG292" s="589"/>
      <c r="BH292" s="589"/>
      <c r="BI292" s="589"/>
      <c r="BJ292" s="589"/>
      <c r="BK292" s="589"/>
      <c r="BL292" s="589"/>
      <c r="BM292" s="589"/>
      <c r="BN292" s="589"/>
      <c r="BO292" s="589"/>
      <c r="BP292" s="589"/>
      <c r="BQ292" s="589"/>
      <c r="BR292" s="589"/>
      <c r="BS292" s="589" t="s">
        <v>93</v>
      </c>
      <c r="BT292" s="589"/>
      <c r="BU292" s="589"/>
      <c r="BV292" s="589"/>
      <c r="BW292" s="589"/>
      <c r="BX292" s="589"/>
      <c r="BY292" s="589"/>
      <c r="BZ292" s="589"/>
      <c r="CA292" s="589"/>
      <c r="CB292" s="589"/>
      <c r="CC292" s="589"/>
      <c r="CD292" s="589"/>
      <c r="CE292" s="589"/>
      <c r="CF292" s="589"/>
      <c r="CG292" s="589"/>
      <c r="CH292" s="589"/>
      <c r="CI292" s="589" t="s">
        <v>94</v>
      </c>
      <c r="CJ292" s="589"/>
      <c r="CK292" s="589"/>
      <c r="CL292" s="589"/>
      <c r="CM292" s="589"/>
      <c r="CN292" s="589"/>
      <c r="CO292" s="589"/>
      <c r="CP292" s="589"/>
      <c r="CQ292" s="589"/>
      <c r="CR292" s="589"/>
      <c r="CS292" s="589"/>
      <c r="CT292" s="589"/>
      <c r="CU292" s="589"/>
      <c r="CV292" s="589"/>
      <c r="CW292" s="589"/>
      <c r="CX292" s="589"/>
      <c r="CY292" s="589"/>
      <c r="CZ292" s="589"/>
    </row>
    <row r="293" spans="1:104" s="358" customFormat="1" ht="13.5" hidden="1" customHeight="1" x14ac:dyDescent="0.2">
      <c r="A293" s="582">
        <v>1</v>
      </c>
      <c r="B293" s="582"/>
      <c r="C293" s="582"/>
      <c r="D293" s="582"/>
      <c r="E293" s="582"/>
      <c r="F293" s="582"/>
      <c r="G293" s="582"/>
      <c r="H293" s="676">
        <v>2</v>
      </c>
      <c r="I293" s="677"/>
      <c r="J293" s="677"/>
      <c r="K293" s="677"/>
      <c r="L293" s="677"/>
      <c r="M293" s="677"/>
      <c r="N293" s="677"/>
      <c r="O293" s="677"/>
      <c r="P293" s="677"/>
      <c r="Q293" s="677"/>
      <c r="R293" s="677"/>
      <c r="S293" s="677"/>
      <c r="T293" s="677"/>
      <c r="U293" s="677"/>
      <c r="V293" s="677"/>
      <c r="W293" s="677"/>
      <c r="X293" s="677"/>
      <c r="Y293" s="677"/>
      <c r="Z293" s="677"/>
      <c r="AA293" s="677"/>
      <c r="AB293" s="677"/>
      <c r="AC293" s="677"/>
      <c r="AD293" s="677"/>
      <c r="AE293" s="677"/>
      <c r="AF293" s="677"/>
      <c r="AG293" s="677"/>
      <c r="AH293" s="677"/>
      <c r="AI293" s="677"/>
      <c r="AJ293" s="677"/>
      <c r="AK293" s="677"/>
      <c r="AL293" s="677"/>
      <c r="AM293" s="677"/>
      <c r="AN293" s="677"/>
      <c r="AO293" s="677"/>
      <c r="AP293" s="677"/>
      <c r="AQ293" s="677"/>
      <c r="AR293" s="677"/>
      <c r="AS293" s="677"/>
      <c r="AT293" s="678"/>
      <c r="AU293" s="676">
        <v>3</v>
      </c>
      <c r="AV293" s="677"/>
      <c r="AW293" s="677"/>
      <c r="AX293" s="677"/>
      <c r="AY293" s="677"/>
      <c r="AZ293" s="677"/>
      <c r="BA293" s="677"/>
      <c r="BB293" s="678"/>
      <c r="BC293" s="582">
        <v>4</v>
      </c>
      <c r="BD293" s="582"/>
      <c r="BE293" s="582"/>
      <c r="BF293" s="582"/>
      <c r="BG293" s="582"/>
      <c r="BH293" s="582"/>
      <c r="BI293" s="582"/>
      <c r="BJ293" s="582"/>
      <c r="BK293" s="582"/>
      <c r="BL293" s="582"/>
      <c r="BM293" s="582"/>
      <c r="BN293" s="582"/>
      <c r="BO293" s="582"/>
      <c r="BP293" s="582"/>
      <c r="BQ293" s="582"/>
      <c r="BR293" s="582"/>
      <c r="BS293" s="582">
        <v>5</v>
      </c>
      <c r="BT293" s="582"/>
      <c r="BU293" s="582"/>
      <c r="BV293" s="582"/>
      <c r="BW293" s="582"/>
      <c r="BX293" s="582"/>
      <c r="BY293" s="582"/>
      <c r="BZ293" s="582"/>
      <c r="CA293" s="582"/>
      <c r="CB293" s="582"/>
      <c r="CC293" s="582"/>
      <c r="CD293" s="582"/>
      <c r="CE293" s="582"/>
      <c r="CF293" s="582"/>
      <c r="CG293" s="582"/>
      <c r="CH293" s="582"/>
      <c r="CI293" s="582">
        <v>6</v>
      </c>
      <c r="CJ293" s="582"/>
      <c r="CK293" s="582"/>
      <c r="CL293" s="582"/>
      <c r="CM293" s="582"/>
      <c r="CN293" s="582"/>
      <c r="CO293" s="582"/>
      <c r="CP293" s="582"/>
      <c r="CQ293" s="582"/>
      <c r="CR293" s="582"/>
      <c r="CS293" s="582"/>
      <c r="CT293" s="582"/>
      <c r="CU293" s="582"/>
      <c r="CV293" s="582"/>
      <c r="CW293" s="582"/>
      <c r="CX293" s="582"/>
      <c r="CY293" s="582"/>
      <c r="CZ293" s="582"/>
    </row>
    <row r="294" spans="1:104" s="358" customFormat="1" ht="27.75" hidden="1" customHeight="1" x14ac:dyDescent="0.2">
      <c r="A294" s="611" t="s">
        <v>438</v>
      </c>
      <c r="B294" s="612"/>
      <c r="C294" s="612"/>
      <c r="D294" s="612"/>
      <c r="E294" s="612"/>
      <c r="F294" s="612"/>
      <c r="G294" s="612"/>
      <c r="H294" s="612"/>
      <c r="I294" s="612"/>
      <c r="J294" s="612"/>
      <c r="K294" s="612"/>
      <c r="L294" s="612"/>
      <c r="M294" s="612"/>
      <c r="N294" s="612"/>
      <c r="O294" s="612"/>
      <c r="P294" s="612"/>
      <c r="Q294" s="612"/>
      <c r="R294" s="612"/>
      <c r="S294" s="612"/>
      <c r="T294" s="612"/>
      <c r="U294" s="612"/>
      <c r="V294" s="612"/>
      <c r="W294" s="612"/>
      <c r="X294" s="612"/>
      <c r="Y294" s="612"/>
      <c r="Z294" s="612"/>
      <c r="AA294" s="612"/>
      <c r="AB294" s="612"/>
      <c r="AC294" s="612"/>
      <c r="AD294" s="612"/>
      <c r="AE294" s="612"/>
      <c r="AF294" s="612"/>
      <c r="AG294" s="612"/>
      <c r="AH294" s="612"/>
      <c r="AI294" s="612"/>
      <c r="AJ294" s="612"/>
      <c r="AK294" s="612"/>
      <c r="AL294" s="612"/>
      <c r="AM294" s="612"/>
      <c r="AN294" s="612"/>
      <c r="AO294" s="612"/>
      <c r="AP294" s="612"/>
      <c r="AQ294" s="612"/>
      <c r="AR294" s="612"/>
      <c r="AS294" s="612"/>
      <c r="AT294" s="612"/>
      <c r="AU294" s="612"/>
      <c r="AV294" s="612"/>
      <c r="AW294" s="612"/>
      <c r="AX294" s="612"/>
      <c r="AY294" s="612"/>
      <c r="AZ294" s="612"/>
      <c r="BA294" s="612"/>
      <c r="BB294" s="612"/>
      <c r="BC294" s="612"/>
      <c r="BD294" s="612"/>
      <c r="BE294" s="612"/>
      <c r="BF294" s="612"/>
      <c r="BG294" s="612"/>
      <c r="BH294" s="612"/>
      <c r="BI294" s="612"/>
      <c r="BJ294" s="612"/>
      <c r="BK294" s="612"/>
      <c r="BL294" s="612"/>
      <c r="BM294" s="612"/>
      <c r="BN294" s="612"/>
      <c r="BO294" s="612"/>
      <c r="BP294" s="612"/>
      <c r="BQ294" s="612"/>
      <c r="BR294" s="612"/>
      <c r="BS294" s="612"/>
      <c r="BT294" s="612"/>
      <c r="BU294" s="612"/>
      <c r="BV294" s="612"/>
      <c r="BW294" s="612"/>
      <c r="BX294" s="612"/>
      <c r="BY294" s="612"/>
      <c r="BZ294" s="612"/>
      <c r="CA294" s="612"/>
      <c r="CB294" s="612"/>
      <c r="CC294" s="612"/>
      <c r="CD294" s="612"/>
      <c r="CE294" s="612"/>
      <c r="CF294" s="612"/>
      <c r="CG294" s="612"/>
      <c r="CH294" s="612"/>
      <c r="CI294" s="612"/>
      <c r="CJ294" s="612"/>
      <c r="CK294" s="612"/>
      <c r="CL294" s="612"/>
      <c r="CM294" s="612"/>
      <c r="CN294" s="612"/>
      <c r="CO294" s="612"/>
      <c r="CP294" s="612"/>
      <c r="CQ294" s="612"/>
      <c r="CR294" s="612"/>
      <c r="CS294" s="612"/>
      <c r="CT294" s="612"/>
      <c r="CU294" s="612"/>
      <c r="CV294" s="612"/>
      <c r="CW294" s="612"/>
      <c r="CX294" s="612"/>
      <c r="CY294" s="612"/>
      <c r="CZ294" s="613"/>
    </row>
    <row r="295" spans="1:104" s="358" customFormat="1" ht="10.5" hidden="1" customHeight="1" x14ac:dyDescent="0.2">
      <c r="A295" s="640" t="s">
        <v>66</v>
      </c>
      <c r="B295" s="640"/>
      <c r="C295" s="640"/>
      <c r="D295" s="640"/>
      <c r="E295" s="640"/>
      <c r="F295" s="640"/>
      <c r="G295" s="640"/>
      <c r="H295" s="683" t="s">
        <v>684</v>
      </c>
      <c r="I295" s="674"/>
      <c r="J295" s="674"/>
      <c r="K295" s="674"/>
      <c r="L295" s="674"/>
      <c r="M295" s="674"/>
      <c r="N295" s="674"/>
      <c r="O295" s="674"/>
      <c r="P295" s="674"/>
      <c r="Q295" s="674"/>
      <c r="R295" s="674"/>
      <c r="S295" s="674"/>
      <c r="T295" s="674"/>
      <c r="U295" s="674"/>
      <c r="V295" s="674"/>
      <c r="W295" s="674"/>
      <c r="X295" s="674"/>
      <c r="Y295" s="674"/>
      <c r="Z295" s="674"/>
      <c r="AA295" s="674"/>
      <c r="AB295" s="674"/>
      <c r="AC295" s="674"/>
      <c r="AD295" s="674"/>
      <c r="AE295" s="674"/>
      <c r="AF295" s="674"/>
      <c r="AG295" s="674"/>
      <c r="AH295" s="674"/>
      <c r="AI295" s="674"/>
      <c r="AJ295" s="674"/>
      <c r="AK295" s="674"/>
      <c r="AL295" s="674"/>
      <c r="AM295" s="674"/>
      <c r="AN295" s="674"/>
      <c r="AO295" s="674"/>
      <c r="AP295" s="674"/>
      <c r="AQ295" s="674"/>
      <c r="AR295" s="674"/>
      <c r="AS295" s="674"/>
      <c r="AT295" s="674"/>
      <c r="AU295" s="589" t="s">
        <v>536</v>
      </c>
      <c r="AV295" s="589"/>
      <c r="AW295" s="589"/>
      <c r="AX295" s="589"/>
      <c r="AY295" s="589"/>
      <c r="AZ295" s="589"/>
      <c r="BA295" s="589"/>
      <c r="BB295" s="589"/>
      <c r="BC295" s="675">
        <v>1</v>
      </c>
      <c r="BD295" s="675"/>
      <c r="BE295" s="675"/>
      <c r="BF295" s="675"/>
      <c r="BG295" s="675"/>
      <c r="BH295" s="675"/>
      <c r="BI295" s="675"/>
      <c r="BJ295" s="675"/>
      <c r="BK295" s="675"/>
      <c r="BL295" s="675"/>
      <c r="BM295" s="675"/>
      <c r="BN295" s="675"/>
      <c r="BO295" s="675"/>
      <c r="BP295" s="675"/>
      <c r="BQ295" s="675"/>
      <c r="BR295" s="675"/>
      <c r="BS295" s="553">
        <f>CI295/BC295</f>
        <v>0</v>
      </c>
      <c r="BT295" s="553"/>
      <c r="BU295" s="553"/>
      <c r="BV295" s="553"/>
      <c r="BW295" s="553"/>
      <c r="BX295" s="553"/>
      <c r="BY295" s="553"/>
      <c r="BZ295" s="553"/>
      <c r="CA295" s="553"/>
      <c r="CB295" s="553"/>
      <c r="CC295" s="553"/>
      <c r="CD295" s="553"/>
      <c r="CE295" s="553"/>
      <c r="CF295" s="553"/>
      <c r="CG295" s="553"/>
      <c r="CH295" s="553"/>
      <c r="CI295" s="553"/>
      <c r="CJ295" s="553"/>
      <c r="CK295" s="553"/>
      <c r="CL295" s="553"/>
      <c r="CM295" s="553"/>
      <c r="CN295" s="553"/>
      <c r="CO295" s="553"/>
      <c r="CP295" s="553"/>
      <c r="CQ295" s="553"/>
      <c r="CR295" s="553"/>
      <c r="CS295" s="553"/>
      <c r="CT295" s="553"/>
      <c r="CU295" s="553"/>
      <c r="CV295" s="553"/>
      <c r="CW295" s="553"/>
      <c r="CX295" s="553"/>
      <c r="CY295" s="553"/>
      <c r="CZ295" s="553"/>
    </row>
    <row r="296" spans="1:104" s="359" customFormat="1" ht="45" hidden="1" customHeight="1" x14ac:dyDescent="0.25">
      <c r="A296" s="640" t="s">
        <v>70</v>
      </c>
      <c r="B296" s="640"/>
      <c r="C296" s="640"/>
      <c r="D296" s="640"/>
      <c r="E296" s="640"/>
      <c r="F296" s="640"/>
      <c r="G296" s="640"/>
      <c r="H296" s="683" t="s">
        <v>685</v>
      </c>
      <c r="I296" s="674"/>
      <c r="J296" s="674"/>
      <c r="K296" s="674"/>
      <c r="L296" s="674"/>
      <c r="M296" s="674"/>
      <c r="N296" s="674"/>
      <c r="O296" s="674"/>
      <c r="P296" s="674"/>
      <c r="Q296" s="674"/>
      <c r="R296" s="674"/>
      <c r="S296" s="674"/>
      <c r="T296" s="674"/>
      <c r="U296" s="674"/>
      <c r="V296" s="674"/>
      <c r="W296" s="674"/>
      <c r="X296" s="674"/>
      <c r="Y296" s="674"/>
      <c r="Z296" s="674"/>
      <c r="AA296" s="674"/>
      <c r="AB296" s="674"/>
      <c r="AC296" s="674"/>
      <c r="AD296" s="674"/>
      <c r="AE296" s="674"/>
      <c r="AF296" s="674"/>
      <c r="AG296" s="674"/>
      <c r="AH296" s="674"/>
      <c r="AI296" s="674"/>
      <c r="AJ296" s="674"/>
      <c r="AK296" s="674"/>
      <c r="AL296" s="674"/>
      <c r="AM296" s="674"/>
      <c r="AN296" s="674"/>
      <c r="AO296" s="674"/>
      <c r="AP296" s="674"/>
      <c r="AQ296" s="674"/>
      <c r="AR296" s="674"/>
      <c r="AS296" s="674"/>
      <c r="AT296" s="674"/>
      <c r="AU296" s="589" t="s">
        <v>536</v>
      </c>
      <c r="AV296" s="589"/>
      <c r="AW296" s="589"/>
      <c r="AX296" s="589"/>
      <c r="AY296" s="589"/>
      <c r="AZ296" s="589"/>
      <c r="BA296" s="589"/>
      <c r="BB296" s="589"/>
      <c r="BC296" s="675">
        <v>2</v>
      </c>
      <c r="BD296" s="675"/>
      <c r="BE296" s="675"/>
      <c r="BF296" s="675"/>
      <c r="BG296" s="675"/>
      <c r="BH296" s="675"/>
      <c r="BI296" s="675"/>
      <c r="BJ296" s="675"/>
      <c r="BK296" s="675"/>
      <c r="BL296" s="675"/>
      <c r="BM296" s="675"/>
      <c r="BN296" s="675"/>
      <c r="BO296" s="675"/>
      <c r="BP296" s="675"/>
      <c r="BQ296" s="675"/>
      <c r="BR296" s="675"/>
      <c r="BS296" s="553">
        <f t="shared" ref="BS296:BS297" si="9">CI296/BC296</f>
        <v>0</v>
      </c>
      <c r="BT296" s="553"/>
      <c r="BU296" s="553"/>
      <c r="BV296" s="553"/>
      <c r="BW296" s="553"/>
      <c r="BX296" s="553"/>
      <c r="BY296" s="553"/>
      <c r="BZ296" s="553"/>
      <c r="CA296" s="553"/>
      <c r="CB296" s="553"/>
      <c r="CC296" s="553"/>
      <c r="CD296" s="553"/>
      <c r="CE296" s="553"/>
      <c r="CF296" s="553"/>
      <c r="CG296" s="553"/>
      <c r="CH296" s="553"/>
      <c r="CI296" s="553"/>
      <c r="CJ296" s="553"/>
      <c r="CK296" s="553"/>
      <c r="CL296" s="553"/>
      <c r="CM296" s="553"/>
      <c r="CN296" s="553"/>
      <c r="CO296" s="553"/>
      <c r="CP296" s="553"/>
      <c r="CQ296" s="553"/>
      <c r="CR296" s="553"/>
      <c r="CS296" s="553"/>
      <c r="CT296" s="553"/>
      <c r="CU296" s="553"/>
      <c r="CV296" s="553"/>
      <c r="CW296" s="553"/>
      <c r="CX296" s="553"/>
      <c r="CY296" s="553"/>
      <c r="CZ296" s="553"/>
    </row>
    <row r="297" spans="1:104" s="360" customFormat="1" ht="12.75" hidden="1" x14ac:dyDescent="0.25">
      <c r="A297" s="640" t="s">
        <v>71</v>
      </c>
      <c r="B297" s="640"/>
      <c r="C297" s="640"/>
      <c r="D297" s="640"/>
      <c r="E297" s="640"/>
      <c r="F297" s="640"/>
      <c r="G297" s="640"/>
      <c r="H297" s="683" t="s">
        <v>686</v>
      </c>
      <c r="I297" s="674"/>
      <c r="J297" s="674"/>
      <c r="K297" s="674"/>
      <c r="L297" s="674"/>
      <c r="M297" s="674"/>
      <c r="N297" s="674"/>
      <c r="O297" s="674"/>
      <c r="P297" s="674"/>
      <c r="Q297" s="674"/>
      <c r="R297" s="674"/>
      <c r="S297" s="674"/>
      <c r="T297" s="674"/>
      <c r="U297" s="674"/>
      <c r="V297" s="674"/>
      <c r="W297" s="674"/>
      <c r="X297" s="674"/>
      <c r="Y297" s="674"/>
      <c r="Z297" s="674"/>
      <c r="AA297" s="674"/>
      <c r="AB297" s="674"/>
      <c r="AC297" s="674"/>
      <c r="AD297" s="674"/>
      <c r="AE297" s="674"/>
      <c r="AF297" s="674"/>
      <c r="AG297" s="674"/>
      <c r="AH297" s="674"/>
      <c r="AI297" s="674"/>
      <c r="AJ297" s="674"/>
      <c r="AK297" s="674"/>
      <c r="AL297" s="674"/>
      <c r="AM297" s="674"/>
      <c r="AN297" s="674"/>
      <c r="AO297" s="674"/>
      <c r="AP297" s="674"/>
      <c r="AQ297" s="674"/>
      <c r="AR297" s="674"/>
      <c r="AS297" s="674"/>
      <c r="AT297" s="674"/>
      <c r="AU297" s="589" t="s">
        <v>536</v>
      </c>
      <c r="AV297" s="589"/>
      <c r="AW297" s="589"/>
      <c r="AX297" s="589"/>
      <c r="AY297" s="589"/>
      <c r="AZ297" s="589"/>
      <c r="BA297" s="589"/>
      <c r="BB297" s="589"/>
      <c r="BC297" s="675">
        <v>1</v>
      </c>
      <c r="BD297" s="675"/>
      <c r="BE297" s="675"/>
      <c r="BF297" s="675"/>
      <c r="BG297" s="675"/>
      <c r="BH297" s="675"/>
      <c r="BI297" s="675"/>
      <c r="BJ297" s="675"/>
      <c r="BK297" s="675"/>
      <c r="BL297" s="675"/>
      <c r="BM297" s="675"/>
      <c r="BN297" s="675"/>
      <c r="BO297" s="675"/>
      <c r="BP297" s="675"/>
      <c r="BQ297" s="675"/>
      <c r="BR297" s="675"/>
      <c r="BS297" s="553">
        <f t="shared" si="9"/>
        <v>0</v>
      </c>
      <c r="BT297" s="553"/>
      <c r="BU297" s="553"/>
      <c r="BV297" s="553"/>
      <c r="BW297" s="553"/>
      <c r="BX297" s="553"/>
      <c r="BY297" s="553"/>
      <c r="BZ297" s="553"/>
      <c r="CA297" s="553"/>
      <c r="CB297" s="553"/>
      <c r="CC297" s="553"/>
      <c r="CD297" s="553"/>
      <c r="CE297" s="553"/>
      <c r="CF297" s="553"/>
      <c r="CG297" s="553"/>
      <c r="CH297" s="553"/>
      <c r="CI297" s="553"/>
      <c r="CJ297" s="553"/>
      <c r="CK297" s="553"/>
      <c r="CL297" s="553"/>
      <c r="CM297" s="553"/>
      <c r="CN297" s="553"/>
      <c r="CO297" s="553"/>
      <c r="CP297" s="553"/>
      <c r="CQ297" s="553"/>
      <c r="CR297" s="553"/>
      <c r="CS297" s="553"/>
      <c r="CT297" s="553"/>
      <c r="CU297" s="553"/>
      <c r="CV297" s="553"/>
      <c r="CW297" s="553"/>
      <c r="CX297" s="553"/>
      <c r="CY297" s="553"/>
      <c r="CZ297" s="553"/>
    </row>
    <row r="298" spans="1:104" s="214" customFormat="1" ht="15" hidden="1" customHeight="1" x14ac:dyDescent="0.25">
      <c r="A298" s="679" t="s">
        <v>262</v>
      </c>
      <c r="B298" s="679"/>
      <c r="C298" s="679"/>
      <c r="D298" s="679"/>
      <c r="E298" s="679"/>
      <c r="F298" s="679"/>
      <c r="G298" s="679"/>
      <c r="H298" s="679"/>
      <c r="I298" s="679"/>
      <c r="J298" s="679"/>
      <c r="K298" s="679"/>
      <c r="L298" s="679"/>
      <c r="M298" s="679"/>
      <c r="N298" s="679"/>
      <c r="O298" s="679"/>
      <c r="P298" s="679"/>
      <c r="Q298" s="679"/>
      <c r="R298" s="679"/>
      <c r="S298" s="679"/>
      <c r="T298" s="679"/>
      <c r="U298" s="679"/>
      <c r="V298" s="679"/>
      <c r="W298" s="679"/>
      <c r="X298" s="679"/>
      <c r="Y298" s="679"/>
      <c r="Z298" s="679"/>
      <c r="AA298" s="679"/>
      <c r="AB298" s="679"/>
      <c r="AC298" s="679"/>
      <c r="AD298" s="679"/>
      <c r="AE298" s="679"/>
      <c r="AF298" s="679"/>
      <c r="AG298" s="679"/>
      <c r="AH298" s="679"/>
      <c r="AI298" s="679"/>
      <c r="AJ298" s="679"/>
      <c r="AK298" s="679"/>
      <c r="AL298" s="679"/>
      <c r="AM298" s="679"/>
      <c r="AN298" s="679"/>
      <c r="AO298" s="679"/>
      <c r="AP298" s="679"/>
      <c r="AQ298" s="679"/>
      <c r="AR298" s="679"/>
      <c r="AS298" s="679"/>
      <c r="AT298" s="679"/>
      <c r="AU298" s="679"/>
      <c r="AV298" s="679"/>
      <c r="AW298" s="679"/>
      <c r="AX298" s="679"/>
      <c r="AY298" s="679"/>
      <c r="AZ298" s="679"/>
      <c r="BA298" s="679"/>
      <c r="BB298" s="679"/>
      <c r="BC298" s="552" t="s">
        <v>4</v>
      </c>
      <c r="BD298" s="552"/>
      <c r="BE298" s="552"/>
      <c r="BF298" s="552"/>
      <c r="BG298" s="552"/>
      <c r="BH298" s="552"/>
      <c r="BI298" s="552"/>
      <c r="BJ298" s="552"/>
      <c r="BK298" s="552"/>
      <c r="BL298" s="552"/>
      <c r="BM298" s="552"/>
      <c r="BN298" s="552"/>
      <c r="BO298" s="552"/>
      <c r="BP298" s="552"/>
      <c r="BQ298" s="552"/>
      <c r="BR298" s="552"/>
      <c r="BS298" s="552" t="s">
        <v>4</v>
      </c>
      <c r="BT298" s="552"/>
      <c r="BU298" s="552"/>
      <c r="BV298" s="552"/>
      <c r="BW298" s="552"/>
      <c r="BX298" s="552"/>
      <c r="BY298" s="552"/>
      <c r="BZ298" s="552"/>
      <c r="CA298" s="552"/>
      <c r="CB298" s="552"/>
      <c r="CC298" s="552"/>
      <c r="CD298" s="552"/>
      <c r="CE298" s="552"/>
      <c r="CF298" s="552"/>
      <c r="CG298" s="552"/>
      <c r="CH298" s="552"/>
      <c r="CI298" s="554">
        <f>CI297+CI296+CI295</f>
        <v>0</v>
      </c>
      <c r="CJ298" s="554"/>
      <c r="CK298" s="554"/>
      <c r="CL298" s="554"/>
      <c r="CM298" s="554"/>
      <c r="CN298" s="554"/>
      <c r="CO298" s="554"/>
      <c r="CP298" s="554"/>
      <c r="CQ298" s="554"/>
      <c r="CR298" s="554"/>
      <c r="CS298" s="554"/>
      <c r="CT298" s="554"/>
      <c r="CU298" s="554"/>
      <c r="CV298" s="554"/>
      <c r="CW298" s="554"/>
      <c r="CX298" s="554"/>
      <c r="CY298" s="554"/>
      <c r="CZ298" s="554"/>
    </row>
    <row r="299" spans="1:104" s="361" customFormat="1" ht="15" hidden="1" customHeight="1" x14ac:dyDescent="0.25">
      <c r="A299" s="680" t="s">
        <v>241</v>
      </c>
      <c r="B299" s="680"/>
      <c r="C299" s="680"/>
      <c r="D299" s="680"/>
      <c r="E299" s="680"/>
      <c r="F299" s="680"/>
      <c r="G299" s="680"/>
      <c r="H299" s="680"/>
      <c r="I299" s="680"/>
      <c r="J299" s="680"/>
      <c r="K299" s="680"/>
      <c r="L299" s="680"/>
      <c r="M299" s="680"/>
      <c r="N299" s="680"/>
      <c r="O299" s="680"/>
      <c r="P299" s="680"/>
      <c r="Q299" s="680"/>
      <c r="R299" s="680"/>
      <c r="S299" s="680"/>
      <c r="T299" s="680"/>
      <c r="U299" s="680"/>
      <c r="V299" s="680"/>
      <c r="W299" s="680"/>
      <c r="X299" s="680"/>
      <c r="Y299" s="680"/>
      <c r="Z299" s="680"/>
      <c r="AA299" s="680"/>
      <c r="AB299" s="680"/>
      <c r="AC299" s="680"/>
      <c r="AD299" s="680"/>
      <c r="AE299" s="680"/>
      <c r="AF299" s="680"/>
      <c r="AG299" s="680"/>
      <c r="AH299" s="680"/>
      <c r="AI299" s="680"/>
      <c r="AJ299" s="680"/>
      <c r="AK299" s="680"/>
      <c r="AL299" s="680"/>
      <c r="AM299" s="680"/>
      <c r="AN299" s="680"/>
      <c r="AO299" s="680"/>
      <c r="AP299" s="680"/>
      <c r="AQ299" s="680"/>
      <c r="AR299" s="680"/>
      <c r="AS299" s="680"/>
      <c r="AT299" s="680"/>
      <c r="AU299" s="680"/>
      <c r="AV299" s="680"/>
      <c r="AW299" s="680"/>
      <c r="AX299" s="680"/>
      <c r="AY299" s="680"/>
      <c r="AZ299" s="680"/>
      <c r="BA299" s="680"/>
      <c r="BB299" s="680"/>
      <c r="BC299" s="680"/>
      <c r="BD299" s="680"/>
      <c r="BE299" s="680"/>
      <c r="BF299" s="680"/>
      <c r="BG299" s="680"/>
      <c r="BH299" s="680"/>
      <c r="BI299" s="680"/>
      <c r="BJ299" s="680"/>
      <c r="BK299" s="680"/>
      <c r="BL299" s="680"/>
      <c r="BM299" s="680"/>
      <c r="BN299" s="680"/>
      <c r="BO299" s="680"/>
      <c r="BP299" s="680"/>
      <c r="BQ299" s="680"/>
      <c r="BR299" s="680"/>
      <c r="BS299" s="680"/>
      <c r="BT299" s="680"/>
      <c r="BU299" s="680"/>
      <c r="BV299" s="680"/>
      <c r="BW299" s="680"/>
      <c r="BX299" s="680"/>
      <c r="BY299" s="680"/>
      <c r="BZ299" s="680"/>
      <c r="CA299" s="680"/>
      <c r="CB299" s="680"/>
      <c r="CC299" s="680"/>
      <c r="CD299" s="680"/>
      <c r="CE299" s="680"/>
      <c r="CF299" s="680"/>
      <c r="CG299" s="680"/>
      <c r="CH299" s="680"/>
      <c r="CI299" s="680"/>
      <c r="CJ299" s="680"/>
      <c r="CK299" s="680"/>
      <c r="CL299" s="680"/>
      <c r="CM299" s="680"/>
      <c r="CN299" s="680"/>
      <c r="CO299" s="680"/>
      <c r="CP299" s="680"/>
      <c r="CQ299" s="680"/>
      <c r="CR299" s="680"/>
      <c r="CS299" s="680"/>
      <c r="CT299" s="680"/>
      <c r="CU299" s="680"/>
      <c r="CV299" s="680"/>
      <c r="CW299" s="680"/>
      <c r="CX299" s="680"/>
      <c r="CY299" s="680"/>
      <c r="CZ299" s="680"/>
    </row>
    <row r="300" spans="1:104" s="214" customFormat="1" ht="15" hidden="1" customHeight="1" x14ac:dyDescent="0.25">
      <c r="A300" s="640"/>
      <c r="B300" s="640"/>
      <c r="C300" s="640"/>
      <c r="D300" s="640"/>
      <c r="E300" s="640"/>
      <c r="F300" s="640"/>
      <c r="G300" s="640"/>
      <c r="H300" s="589"/>
      <c r="I300" s="589"/>
      <c r="J300" s="589"/>
      <c r="K300" s="589"/>
      <c r="L300" s="589"/>
      <c r="M300" s="589"/>
      <c r="N300" s="589"/>
      <c r="O300" s="589"/>
      <c r="P300" s="589"/>
      <c r="Q300" s="589"/>
      <c r="R300" s="589"/>
      <c r="S300" s="589"/>
      <c r="T300" s="589"/>
      <c r="U300" s="589"/>
      <c r="V300" s="589"/>
      <c r="W300" s="589"/>
      <c r="X300" s="589"/>
      <c r="Y300" s="589"/>
      <c r="Z300" s="589"/>
      <c r="AA300" s="589"/>
      <c r="AB300" s="589"/>
      <c r="AC300" s="589"/>
      <c r="AD300" s="589"/>
      <c r="AE300" s="589"/>
      <c r="AF300" s="589"/>
      <c r="AG300" s="589"/>
      <c r="AH300" s="589"/>
      <c r="AI300" s="589"/>
      <c r="AJ300" s="589"/>
      <c r="AK300" s="589"/>
      <c r="AL300" s="589"/>
      <c r="AM300" s="589"/>
      <c r="AN300" s="589"/>
      <c r="AO300" s="589"/>
      <c r="AP300" s="589"/>
      <c r="AQ300" s="589"/>
      <c r="AR300" s="589"/>
      <c r="AS300" s="589"/>
      <c r="AT300" s="589"/>
      <c r="AU300" s="589"/>
      <c r="AV300" s="589"/>
      <c r="AW300" s="589"/>
      <c r="AX300" s="589"/>
      <c r="AY300" s="589"/>
      <c r="AZ300" s="589"/>
      <c r="BA300" s="589"/>
      <c r="BB300" s="589"/>
      <c r="BC300" s="552"/>
      <c r="BD300" s="552"/>
      <c r="BE300" s="552"/>
      <c r="BF300" s="552"/>
      <c r="BG300" s="552"/>
      <c r="BH300" s="552"/>
      <c r="BI300" s="552"/>
      <c r="BJ300" s="552"/>
      <c r="BK300" s="552"/>
      <c r="BL300" s="552"/>
      <c r="BM300" s="552"/>
      <c r="BN300" s="552"/>
      <c r="BO300" s="552"/>
      <c r="BP300" s="552"/>
      <c r="BQ300" s="552"/>
      <c r="BR300" s="552"/>
      <c r="BS300" s="552"/>
      <c r="BT300" s="552"/>
      <c r="BU300" s="552"/>
      <c r="BV300" s="552"/>
      <c r="BW300" s="552"/>
      <c r="BX300" s="552"/>
      <c r="BY300" s="552"/>
      <c r="BZ300" s="552"/>
      <c r="CA300" s="552"/>
      <c r="CB300" s="552"/>
      <c r="CC300" s="552"/>
      <c r="CD300" s="552"/>
      <c r="CE300" s="552"/>
      <c r="CF300" s="552"/>
      <c r="CG300" s="552"/>
      <c r="CH300" s="552"/>
      <c r="CI300" s="552"/>
      <c r="CJ300" s="552"/>
      <c r="CK300" s="552"/>
      <c r="CL300" s="552"/>
      <c r="CM300" s="552"/>
      <c r="CN300" s="552"/>
      <c r="CO300" s="552"/>
      <c r="CP300" s="552"/>
      <c r="CQ300" s="552"/>
      <c r="CR300" s="552"/>
      <c r="CS300" s="552"/>
      <c r="CT300" s="552"/>
      <c r="CU300" s="552"/>
      <c r="CV300" s="552"/>
      <c r="CW300" s="552"/>
      <c r="CX300" s="552"/>
      <c r="CY300" s="552"/>
      <c r="CZ300" s="552"/>
    </row>
    <row r="301" spans="1:104" s="214" customFormat="1" ht="15" hidden="1" customHeight="1" x14ac:dyDescent="0.25">
      <c r="A301" s="630" t="s">
        <v>262</v>
      </c>
      <c r="B301" s="631"/>
      <c r="C301" s="631"/>
      <c r="D301" s="631"/>
      <c r="E301" s="631"/>
      <c r="F301" s="631"/>
      <c r="G301" s="631"/>
      <c r="H301" s="631"/>
      <c r="I301" s="631"/>
      <c r="J301" s="631"/>
      <c r="K301" s="631"/>
      <c r="L301" s="631"/>
      <c r="M301" s="631"/>
      <c r="N301" s="631"/>
      <c r="O301" s="631"/>
      <c r="P301" s="631"/>
      <c r="Q301" s="631"/>
      <c r="R301" s="631"/>
      <c r="S301" s="631"/>
      <c r="T301" s="631"/>
      <c r="U301" s="631"/>
      <c r="V301" s="631"/>
      <c r="W301" s="631"/>
      <c r="X301" s="631"/>
      <c r="Y301" s="631"/>
      <c r="Z301" s="631"/>
      <c r="AA301" s="631"/>
      <c r="AB301" s="631"/>
      <c r="AC301" s="631"/>
      <c r="AD301" s="631"/>
      <c r="AE301" s="631"/>
      <c r="AF301" s="631"/>
      <c r="AG301" s="631"/>
      <c r="AH301" s="631"/>
      <c r="AI301" s="631"/>
      <c r="AJ301" s="631"/>
      <c r="AK301" s="631"/>
      <c r="AL301" s="631"/>
      <c r="AM301" s="631"/>
      <c r="AN301" s="631"/>
      <c r="AO301" s="631"/>
      <c r="AP301" s="631"/>
      <c r="AQ301" s="631"/>
      <c r="AR301" s="631"/>
      <c r="AS301" s="631"/>
      <c r="AT301" s="631"/>
      <c r="AU301" s="631"/>
      <c r="AV301" s="631"/>
      <c r="AW301" s="631"/>
      <c r="AX301" s="631"/>
      <c r="AY301" s="631"/>
      <c r="AZ301" s="631"/>
      <c r="BA301" s="631"/>
      <c r="BB301" s="632"/>
      <c r="BC301" s="552" t="s">
        <v>4</v>
      </c>
      <c r="BD301" s="552"/>
      <c r="BE301" s="552"/>
      <c r="BF301" s="552"/>
      <c r="BG301" s="552"/>
      <c r="BH301" s="552"/>
      <c r="BI301" s="552"/>
      <c r="BJ301" s="552"/>
      <c r="BK301" s="552"/>
      <c r="BL301" s="552"/>
      <c r="BM301" s="552"/>
      <c r="BN301" s="552"/>
      <c r="BO301" s="552"/>
      <c r="BP301" s="552"/>
      <c r="BQ301" s="552"/>
      <c r="BR301" s="552"/>
      <c r="BS301" s="552" t="s">
        <v>4</v>
      </c>
      <c r="BT301" s="552"/>
      <c r="BU301" s="552"/>
      <c r="BV301" s="552"/>
      <c r="BW301" s="552"/>
      <c r="BX301" s="552"/>
      <c r="BY301" s="552"/>
      <c r="BZ301" s="552"/>
      <c r="CA301" s="552"/>
      <c r="CB301" s="552"/>
      <c r="CC301" s="552"/>
      <c r="CD301" s="552"/>
      <c r="CE301" s="552"/>
      <c r="CF301" s="552"/>
      <c r="CG301" s="552"/>
      <c r="CH301" s="552"/>
      <c r="CI301" s="605"/>
      <c r="CJ301" s="606"/>
      <c r="CK301" s="606"/>
      <c r="CL301" s="606"/>
      <c r="CM301" s="606"/>
      <c r="CN301" s="606"/>
      <c r="CO301" s="606"/>
      <c r="CP301" s="606"/>
      <c r="CQ301" s="606"/>
      <c r="CR301" s="606"/>
      <c r="CS301" s="606"/>
      <c r="CT301" s="606"/>
      <c r="CU301" s="606"/>
      <c r="CV301" s="606"/>
      <c r="CW301" s="606"/>
      <c r="CX301" s="606"/>
      <c r="CY301" s="606"/>
      <c r="CZ301" s="607"/>
    </row>
    <row r="302" spans="1:104" s="361" customFormat="1" ht="15" hidden="1" customHeight="1" x14ac:dyDescent="0.25">
      <c r="A302" s="668" t="s">
        <v>55</v>
      </c>
      <c r="B302" s="669"/>
      <c r="C302" s="669"/>
      <c r="D302" s="669"/>
      <c r="E302" s="669"/>
      <c r="F302" s="669"/>
      <c r="G302" s="669"/>
      <c r="H302" s="669"/>
      <c r="I302" s="669"/>
      <c r="J302" s="669"/>
      <c r="K302" s="669"/>
      <c r="L302" s="669"/>
      <c r="M302" s="669"/>
      <c r="N302" s="669"/>
      <c r="O302" s="669"/>
      <c r="P302" s="669"/>
      <c r="Q302" s="669"/>
      <c r="R302" s="669"/>
      <c r="S302" s="669"/>
      <c r="T302" s="669"/>
      <c r="U302" s="669"/>
      <c r="V302" s="669"/>
      <c r="W302" s="669"/>
      <c r="X302" s="669"/>
      <c r="Y302" s="669"/>
      <c r="Z302" s="669"/>
      <c r="AA302" s="669"/>
      <c r="AB302" s="669"/>
      <c r="AC302" s="669"/>
      <c r="AD302" s="669"/>
      <c r="AE302" s="669"/>
      <c r="AF302" s="669"/>
      <c r="AG302" s="669"/>
      <c r="AH302" s="669"/>
      <c r="AI302" s="669"/>
      <c r="AJ302" s="669"/>
      <c r="AK302" s="669"/>
      <c r="AL302" s="669"/>
      <c r="AM302" s="669"/>
      <c r="AN302" s="669"/>
      <c r="AO302" s="669"/>
      <c r="AP302" s="669"/>
      <c r="AQ302" s="669"/>
      <c r="AR302" s="669"/>
      <c r="AS302" s="669"/>
      <c r="AT302" s="669"/>
      <c r="AU302" s="669"/>
      <c r="AV302" s="669"/>
      <c r="AW302" s="669"/>
      <c r="AX302" s="669"/>
      <c r="AY302" s="669"/>
      <c r="AZ302" s="669"/>
      <c r="BA302" s="669"/>
      <c r="BB302" s="670"/>
      <c r="BC302" s="552" t="s">
        <v>4</v>
      </c>
      <c r="BD302" s="552"/>
      <c r="BE302" s="552"/>
      <c r="BF302" s="552"/>
      <c r="BG302" s="552"/>
      <c r="BH302" s="552"/>
      <c r="BI302" s="552"/>
      <c r="BJ302" s="552"/>
      <c r="BK302" s="552"/>
      <c r="BL302" s="552"/>
      <c r="BM302" s="552"/>
      <c r="BN302" s="552"/>
      <c r="BO302" s="552"/>
      <c r="BP302" s="552"/>
      <c r="BQ302" s="552"/>
      <c r="BR302" s="552"/>
      <c r="BS302" s="552" t="s">
        <v>4</v>
      </c>
      <c r="BT302" s="552"/>
      <c r="BU302" s="552"/>
      <c r="BV302" s="552"/>
      <c r="BW302" s="552"/>
      <c r="BX302" s="552"/>
      <c r="BY302" s="552"/>
      <c r="BZ302" s="552"/>
      <c r="CA302" s="552"/>
      <c r="CB302" s="552"/>
      <c r="CC302" s="552"/>
      <c r="CD302" s="552"/>
      <c r="CE302" s="552"/>
      <c r="CF302" s="552"/>
      <c r="CG302" s="552"/>
      <c r="CH302" s="552"/>
      <c r="CI302" s="552"/>
      <c r="CJ302" s="552"/>
      <c r="CK302" s="552"/>
      <c r="CL302" s="552"/>
      <c r="CM302" s="552"/>
      <c r="CN302" s="552"/>
      <c r="CO302" s="552"/>
      <c r="CP302" s="552"/>
      <c r="CQ302" s="552"/>
      <c r="CR302" s="552"/>
      <c r="CS302" s="552"/>
      <c r="CT302" s="552"/>
      <c r="CU302" s="552"/>
      <c r="CV302" s="552"/>
      <c r="CW302" s="552"/>
      <c r="CX302" s="552"/>
      <c r="CY302" s="552"/>
      <c r="CZ302" s="552"/>
    </row>
    <row r="303" spans="1:104" s="214" customFormat="1" ht="15" hidden="1" customHeight="1" x14ac:dyDescent="0.25">
      <c r="A303" s="279"/>
      <c r="B303" s="279"/>
      <c r="C303" s="279"/>
      <c r="D303" s="279"/>
      <c r="E303" s="279"/>
      <c r="F303" s="279"/>
      <c r="G303" s="279"/>
      <c r="H303" s="279"/>
      <c r="I303" s="279"/>
      <c r="J303" s="279"/>
      <c r="K303" s="279"/>
      <c r="L303" s="279"/>
      <c r="M303" s="279"/>
      <c r="N303" s="279"/>
      <c r="O303" s="279"/>
      <c r="P303" s="279"/>
      <c r="Q303" s="279"/>
      <c r="R303" s="279"/>
      <c r="S303" s="279"/>
      <c r="T303" s="279"/>
      <c r="U303" s="279"/>
      <c r="V303" s="279"/>
      <c r="W303" s="279"/>
      <c r="X303" s="279"/>
      <c r="Y303" s="279"/>
      <c r="Z303" s="279"/>
      <c r="AA303" s="279"/>
      <c r="AB303" s="279"/>
      <c r="AC303" s="279"/>
      <c r="AD303" s="279"/>
      <c r="AE303" s="279"/>
      <c r="AF303" s="279"/>
      <c r="AG303" s="279"/>
      <c r="AH303" s="279"/>
      <c r="AI303" s="279"/>
      <c r="AJ303" s="279"/>
      <c r="AK303" s="279"/>
      <c r="AL303" s="279"/>
      <c r="AM303" s="279"/>
      <c r="AN303" s="279"/>
      <c r="AO303" s="279"/>
      <c r="AP303" s="279"/>
      <c r="AQ303" s="279"/>
      <c r="AR303" s="279"/>
      <c r="AS303" s="279"/>
      <c r="AT303" s="279"/>
      <c r="AU303" s="279"/>
      <c r="AV303" s="279"/>
      <c r="AW303" s="279"/>
      <c r="AX303" s="279"/>
      <c r="AY303" s="279"/>
      <c r="AZ303" s="279"/>
      <c r="BA303" s="279"/>
      <c r="BB303" s="279"/>
      <c r="BC303" s="336"/>
      <c r="BD303" s="336"/>
      <c r="BE303" s="336"/>
      <c r="BF303" s="336"/>
      <c r="BG303" s="336"/>
      <c r="BH303" s="336"/>
      <c r="BI303" s="336"/>
      <c r="BJ303" s="336"/>
      <c r="BK303" s="336"/>
      <c r="BL303" s="336"/>
      <c r="BM303" s="336"/>
      <c r="BN303" s="336"/>
      <c r="BO303" s="336"/>
      <c r="BP303" s="336"/>
      <c r="BQ303" s="336"/>
      <c r="BR303" s="336"/>
      <c r="BS303" s="336"/>
      <c r="BT303" s="336"/>
      <c r="BU303" s="336"/>
      <c r="BV303" s="336"/>
      <c r="BW303" s="336"/>
      <c r="BX303" s="336"/>
      <c r="BY303" s="336"/>
      <c r="BZ303" s="336"/>
      <c r="CA303" s="336"/>
      <c r="CB303" s="336"/>
      <c r="CC303" s="336"/>
      <c r="CD303" s="336"/>
      <c r="CE303" s="336"/>
      <c r="CF303" s="336"/>
      <c r="CG303" s="336"/>
      <c r="CH303" s="336"/>
      <c r="CI303" s="336"/>
      <c r="CJ303" s="336"/>
      <c r="CK303" s="336"/>
      <c r="CL303" s="336"/>
      <c r="CM303" s="336"/>
      <c r="CN303" s="336"/>
      <c r="CO303" s="336"/>
      <c r="CP303" s="336"/>
      <c r="CQ303" s="336"/>
      <c r="CR303" s="336"/>
      <c r="CS303" s="336"/>
      <c r="CT303" s="336"/>
      <c r="CU303" s="336"/>
      <c r="CV303" s="336"/>
      <c r="CW303" s="336"/>
      <c r="CX303" s="336"/>
      <c r="CY303" s="336"/>
      <c r="CZ303" s="335"/>
    </row>
    <row r="304" spans="1:104" s="214" customFormat="1" ht="15" hidden="1" customHeight="1" x14ac:dyDescent="0.2">
      <c r="A304" s="664" t="s">
        <v>258</v>
      </c>
      <c r="B304" s="664"/>
      <c r="C304" s="664"/>
      <c r="D304" s="664"/>
      <c r="E304" s="664"/>
      <c r="F304" s="664"/>
      <c r="G304" s="664"/>
      <c r="H304" s="664"/>
      <c r="I304" s="664"/>
      <c r="J304" s="664"/>
      <c r="K304" s="664"/>
      <c r="L304" s="664"/>
      <c r="M304" s="664"/>
      <c r="N304" s="664"/>
      <c r="O304" s="664"/>
      <c r="P304" s="664"/>
      <c r="Q304" s="664"/>
      <c r="R304" s="664"/>
      <c r="S304" s="664"/>
      <c r="T304" s="664"/>
      <c r="U304" s="664"/>
      <c r="V304" s="664"/>
      <c r="W304" s="664"/>
      <c r="X304" s="664"/>
      <c r="Y304" s="664"/>
      <c r="Z304" s="664"/>
      <c r="AA304" s="664"/>
      <c r="AB304" s="664"/>
      <c r="AC304" s="664"/>
      <c r="AD304" s="664"/>
      <c r="AE304" s="664"/>
      <c r="AF304" s="664"/>
      <c r="AG304" s="664"/>
      <c r="AH304" s="664"/>
      <c r="AI304" s="664"/>
      <c r="AJ304" s="664"/>
      <c r="AK304" s="664"/>
      <c r="AL304" s="664"/>
      <c r="AM304" s="664"/>
      <c r="AN304" s="664"/>
      <c r="AO304" s="664"/>
      <c r="AP304" s="664"/>
      <c r="AQ304" s="664"/>
      <c r="AR304" s="664"/>
      <c r="AS304" s="664"/>
      <c r="AT304" s="664"/>
      <c r="AU304" s="664"/>
      <c r="AV304" s="664"/>
      <c r="AW304" s="664"/>
      <c r="AX304" s="664"/>
      <c r="AY304" s="664"/>
      <c r="AZ304" s="664"/>
      <c r="BA304" s="664"/>
      <c r="BB304" s="664"/>
      <c r="BC304" s="664"/>
      <c r="BD304" s="664"/>
      <c r="BE304" s="664"/>
      <c r="BF304" s="664"/>
      <c r="BG304" s="664"/>
      <c r="BH304" s="664"/>
      <c r="BI304" s="664"/>
      <c r="BJ304" s="664"/>
      <c r="BK304" s="664"/>
      <c r="BL304" s="664"/>
      <c r="BM304" s="664"/>
      <c r="BN304" s="664"/>
      <c r="BO304" s="664"/>
      <c r="BP304" s="664"/>
      <c r="BQ304" s="664"/>
      <c r="BR304" s="664"/>
      <c r="BS304" s="664"/>
      <c r="BT304" s="664"/>
      <c r="BU304" s="664"/>
      <c r="BV304" s="664"/>
      <c r="BW304" s="664"/>
      <c r="BX304" s="664"/>
      <c r="BY304" s="664"/>
      <c r="BZ304" s="664"/>
      <c r="CA304" s="664"/>
      <c r="CB304" s="664"/>
      <c r="CC304" s="664"/>
      <c r="CD304" s="664"/>
      <c r="CE304" s="664"/>
      <c r="CF304" s="664"/>
      <c r="CG304" s="664"/>
      <c r="CH304" s="664"/>
      <c r="CI304" s="664"/>
      <c r="CJ304" s="664"/>
      <c r="CK304" s="664"/>
      <c r="CL304" s="664"/>
      <c r="CM304" s="664"/>
      <c r="CN304" s="664"/>
      <c r="CO304" s="664"/>
      <c r="CP304" s="664"/>
      <c r="CQ304" s="664"/>
      <c r="CR304" s="664"/>
      <c r="CS304" s="664"/>
      <c r="CT304" s="664"/>
      <c r="CU304" s="664"/>
      <c r="CV304" s="664"/>
      <c r="CW304" s="664"/>
      <c r="CX304" s="664"/>
      <c r="CY304" s="664"/>
      <c r="CZ304" s="664"/>
    </row>
    <row r="305" spans="1:104" hidden="1" x14ac:dyDescent="0.25">
      <c r="A305" s="341"/>
      <c r="B305" s="341"/>
      <c r="C305" s="341"/>
      <c r="D305" s="341"/>
      <c r="E305" s="341"/>
      <c r="F305" s="341"/>
      <c r="G305" s="341"/>
      <c r="H305" s="341"/>
      <c r="I305" s="341"/>
      <c r="J305" s="341"/>
      <c r="K305" s="341"/>
      <c r="L305" s="341"/>
      <c r="M305" s="341"/>
      <c r="N305" s="341"/>
      <c r="O305" s="341"/>
      <c r="P305" s="341"/>
      <c r="Q305" s="341"/>
      <c r="R305" s="341"/>
      <c r="S305" s="341"/>
      <c r="T305" s="341"/>
      <c r="U305" s="341"/>
      <c r="V305" s="341"/>
      <c r="W305" s="341"/>
      <c r="X305" s="341"/>
      <c r="Y305" s="341"/>
      <c r="Z305" s="341"/>
      <c r="AA305" s="341"/>
      <c r="AB305" s="341"/>
      <c r="AC305" s="341"/>
      <c r="AD305" s="341"/>
      <c r="AE305" s="341"/>
      <c r="AF305" s="341"/>
      <c r="AG305" s="341"/>
      <c r="AH305" s="341"/>
      <c r="AI305" s="341"/>
      <c r="AJ305" s="341"/>
      <c r="AK305" s="341"/>
      <c r="AL305" s="341"/>
      <c r="AM305" s="341"/>
      <c r="AN305" s="341"/>
      <c r="AO305" s="341"/>
      <c r="AP305" s="341"/>
      <c r="AQ305" s="341"/>
      <c r="AR305" s="341"/>
      <c r="AS305" s="341"/>
      <c r="AT305" s="341"/>
      <c r="AU305" s="341"/>
      <c r="AV305" s="341"/>
      <c r="AW305" s="341"/>
      <c r="AX305" s="341"/>
      <c r="AY305" s="341"/>
      <c r="AZ305" s="341"/>
      <c r="BA305" s="341"/>
      <c r="BB305" s="341"/>
      <c r="BC305" s="341"/>
      <c r="BD305" s="341"/>
      <c r="BE305" s="341"/>
      <c r="BF305" s="341"/>
      <c r="BG305" s="341"/>
      <c r="BH305" s="341"/>
      <c r="BI305" s="341"/>
      <c r="BJ305" s="341"/>
      <c r="BK305" s="341"/>
      <c r="BL305" s="341"/>
      <c r="BM305" s="341"/>
      <c r="BN305" s="341"/>
      <c r="BO305" s="341"/>
      <c r="BP305" s="341"/>
      <c r="BQ305" s="341"/>
      <c r="BR305" s="341"/>
      <c r="BS305" s="341"/>
      <c r="BT305" s="341"/>
      <c r="BU305" s="341"/>
      <c r="BV305" s="341"/>
      <c r="BW305" s="341"/>
      <c r="BX305" s="341"/>
      <c r="BY305" s="341"/>
      <c r="BZ305" s="341"/>
      <c r="CA305" s="341"/>
      <c r="CB305" s="341"/>
      <c r="CC305" s="341"/>
      <c r="CD305" s="341"/>
      <c r="CE305" s="341"/>
      <c r="CF305" s="341"/>
      <c r="CG305" s="341"/>
      <c r="CH305" s="341"/>
      <c r="CI305" s="341"/>
      <c r="CJ305" s="341"/>
      <c r="CK305" s="341"/>
      <c r="CL305" s="341"/>
      <c r="CM305" s="341"/>
      <c r="CN305" s="341"/>
      <c r="CO305" s="341"/>
      <c r="CP305" s="341"/>
      <c r="CQ305" s="341"/>
      <c r="CR305" s="341"/>
      <c r="CS305" s="341"/>
      <c r="CT305" s="341"/>
      <c r="CU305" s="341"/>
      <c r="CV305" s="341"/>
      <c r="CW305" s="341"/>
      <c r="CX305" s="341"/>
      <c r="CY305" s="341"/>
      <c r="CZ305" s="341"/>
    </row>
    <row r="306" spans="1:104" hidden="1" x14ac:dyDescent="0.25">
      <c r="A306" s="664" t="s">
        <v>245</v>
      </c>
      <c r="B306" s="664"/>
      <c r="C306" s="664"/>
      <c r="D306" s="664"/>
      <c r="E306" s="664"/>
      <c r="F306" s="664"/>
      <c r="G306" s="664"/>
      <c r="H306" s="664"/>
      <c r="I306" s="664"/>
      <c r="J306" s="664"/>
      <c r="K306" s="664"/>
      <c r="L306" s="664"/>
      <c r="M306" s="664"/>
      <c r="N306" s="664"/>
      <c r="O306" s="664"/>
      <c r="P306" s="664"/>
      <c r="Q306" s="664"/>
      <c r="R306" s="664"/>
      <c r="S306" s="664"/>
      <c r="T306" s="664"/>
      <c r="U306" s="664"/>
      <c r="V306" s="664"/>
      <c r="W306" s="664"/>
      <c r="X306" s="664"/>
      <c r="Y306" s="664"/>
      <c r="Z306" s="664"/>
      <c r="AA306" s="664"/>
      <c r="AB306" s="664"/>
      <c r="AC306" s="664"/>
      <c r="AD306" s="664"/>
      <c r="AE306" s="664"/>
      <c r="AF306" s="664"/>
      <c r="AG306" s="664"/>
      <c r="AH306" s="664"/>
      <c r="AI306" s="664"/>
      <c r="AJ306" s="664"/>
      <c r="AK306" s="664"/>
      <c r="AL306" s="664"/>
      <c r="AM306" s="664"/>
      <c r="AN306" s="664"/>
      <c r="AO306" s="664"/>
      <c r="AP306" s="664"/>
      <c r="AQ306" s="664"/>
      <c r="AR306" s="664"/>
      <c r="AS306" s="664"/>
      <c r="AT306" s="664"/>
      <c r="AU306" s="664"/>
      <c r="AV306" s="664"/>
      <c r="AW306" s="664"/>
      <c r="AX306" s="664"/>
      <c r="AY306" s="664"/>
      <c r="AZ306" s="664"/>
      <c r="BA306" s="664"/>
      <c r="BB306" s="664"/>
      <c r="BC306" s="280"/>
      <c r="BD306" s="280"/>
      <c r="BE306" s="280"/>
      <c r="BF306" s="280"/>
      <c r="BG306" s="280"/>
      <c r="BH306" s="280"/>
      <c r="BI306" s="280"/>
      <c r="BJ306" s="280"/>
      <c r="BK306" s="280"/>
      <c r="BL306" s="280"/>
      <c r="BM306" s="280"/>
      <c r="BN306" s="280"/>
      <c r="BO306" s="280"/>
      <c r="BP306" s="280"/>
      <c r="BQ306" s="280"/>
      <c r="BR306" s="280"/>
      <c r="BS306" s="280"/>
      <c r="BT306" s="280"/>
      <c r="BU306" s="280"/>
      <c r="BV306" s="280"/>
      <c r="BW306" s="280"/>
      <c r="BX306" s="280"/>
      <c r="BY306" s="280"/>
      <c r="BZ306" s="280"/>
      <c r="CA306" s="280"/>
      <c r="CB306" s="280"/>
      <c r="CC306" s="280"/>
      <c r="CD306" s="280"/>
      <c r="CE306" s="280"/>
      <c r="CF306" s="280"/>
      <c r="CG306" s="280"/>
      <c r="CH306" s="280"/>
      <c r="CI306" s="280"/>
      <c r="CJ306" s="280"/>
      <c r="CK306" s="280"/>
      <c r="CL306" s="280"/>
      <c r="CM306" s="280"/>
      <c r="CN306" s="280"/>
      <c r="CO306" s="280"/>
      <c r="CP306" s="280"/>
      <c r="CQ306" s="280"/>
      <c r="CR306" s="280"/>
      <c r="CS306" s="280"/>
      <c r="CT306" s="280"/>
      <c r="CU306" s="280"/>
      <c r="CV306" s="280"/>
      <c r="CW306" s="280"/>
      <c r="CX306" s="280"/>
      <c r="CY306" s="280"/>
      <c r="CZ306" s="280"/>
    </row>
    <row r="307" spans="1:104" hidden="1" x14ac:dyDescent="0.25">
      <c r="A307" s="339"/>
      <c r="B307" s="339"/>
      <c r="C307" s="339"/>
      <c r="D307" s="339"/>
      <c r="E307" s="339"/>
      <c r="F307" s="339"/>
      <c r="G307" s="339"/>
      <c r="H307" s="339"/>
      <c r="I307" s="339"/>
      <c r="J307" s="339"/>
      <c r="K307" s="339"/>
      <c r="L307" s="339"/>
      <c r="M307" s="339"/>
      <c r="N307" s="339"/>
      <c r="O307" s="339"/>
      <c r="P307" s="339"/>
      <c r="Q307" s="339"/>
      <c r="R307" s="339"/>
      <c r="S307" s="339"/>
      <c r="T307" s="339"/>
      <c r="U307" s="339"/>
      <c r="V307" s="339"/>
      <c r="W307" s="281"/>
      <c r="X307" s="281"/>
      <c r="Y307" s="281"/>
      <c r="Z307" s="281"/>
      <c r="AA307" s="281"/>
      <c r="AB307" s="281"/>
      <c r="AC307" s="281"/>
      <c r="AD307" s="281"/>
      <c r="AE307" s="281"/>
      <c r="AF307" s="281"/>
      <c r="AG307" s="281"/>
      <c r="AH307" s="281"/>
      <c r="AI307" s="281"/>
      <c r="AJ307" s="281"/>
      <c r="AK307" s="281"/>
      <c r="AL307" s="281"/>
      <c r="AM307" s="281"/>
      <c r="AN307" s="281"/>
      <c r="AO307" s="281"/>
      <c r="AP307" s="281"/>
      <c r="AQ307" s="281"/>
      <c r="AR307" s="281"/>
      <c r="AS307" s="281"/>
      <c r="AT307" s="281"/>
      <c r="AU307" s="281"/>
      <c r="AV307" s="281"/>
      <c r="AW307" s="281"/>
      <c r="AX307" s="281"/>
      <c r="AY307" s="281"/>
      <c r="AZ307" s="281"/>
      <c r="BA307" s="281"/>
      <c r="BB307" s="281"/>
      <c r="BC307" s="281"/>
      <c r="BD307" s="281"/>
      <c r="BE307" s="281"/>
      <c r="BF307" s="281"/>
      <c r="BG307" s="281"/>
      <c r="BH307" s="281"/>
      <c r="BI307" s="281"/>
      <c r="BJ307" s="281"/>
      <c r="BK307" s="281"/>
      <c r="BL307" s="281"/>
      <c r="BM307" s="281"/>
      <c r="BN307" s="281"/>
      <c r="BO307" s="281"/>
      <c r="BP307" s="281"/>
      <c r="BQ307" s="281"/>
      <c r="BR307" s="281"/>
      <c r="BS307" s="281"/>
      <c r="BT307" s="281"/>
      <c r="BU307" s="281"/>
      <c r="BV307" s="281"/>
      <c r="BW307" s="281"/>
      <c r="BX307" s="281"/>
      <c r="BY307" s="281"/>
      <c r="BZ307" s="281"/>
      <c r="CA307" s="281"/>
      <c r="CB307" s="281"/>
      <c r="CC307" s="281"/>
      <c r="CD307" s="281"/>
      <c r="CE307" s="281"/>
      <c r="CF307" s="281"/>
      <c r="CG307" s="281"/>
      <c r="CH307" s="281"/>
      <c r="CI307" s="281"/>
      <c r="CJ307" s="281"/>
      <c r="CK307" s="281"/>
      <c r="CL307" s="281"/>
      <c r="CM307" s="281"/>
      <c r="CN307" s="281"/>
      <c r="CO307" s="281"/>
      <c r="CP307" s="281"/>
      <c r="CQ307" s="281"/>
      <c r="CR307" s="281"/>
      <c r="CS307" s="281"/>
      <c r="CT307" s="281"/>
      <c r="CU307" s="281"/>
      <c r="CV307" s="281"/>
      <c r="CW307" s="281"/>
      <c r="CX307" s="281"/>
      <c r="CY307" s="281"/>
      <c r="CZ307" s="281"/>
    </row>
    <row r="308" spans="1:104" hidden="1" x14ac:dyDescent="0.25">
      <c r="A308" s="565" t="s">
        <v>48</v>
      </c>
      <c r="B308" s="566"/>
      <c r="C308" s="566"/>
      <c r="D308" s="566"/>
      <c r="E308" s="566"/>
      <c r="F308" s="566"/>
      <c r="G308" s="567"/>
      <c r="H308" s="565" t="s">
        <v>0</v>
      </c>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6"/>
      <c r="AL308" s="566"/>
      <c r="AM308" s="566"/>
      <c r="AN308" s="566"/>
      <c r="AO308" s="566"/>
      <c r="AP308" s="566"/>
      <c r="AQ308" s="566"/>
      <c r="AR308" s="566"/>
      <c r="AS308" s="566"/>
      <c r="AT308" s="566"/>
      <c r="AU308" s="566"/>
      <c r="AV308" s="566"/>
      <c r="AW308" s="566"/>
      <c r="AX308" s="566"/>
      <c r="AY308" s="566"/>
      <c r="AZ308" s="566"/>
      <c r="BA308" s="566"/>
      <c r="BB308" s="567"/>
      <c r="BC308" s="565" t="s">
        <v>246</v>
      </c>
      <c r="BD308" s="566"/>
      <c r="BE308" s="566"/>
      <c r="BF308" s="566"/>
      <c r="BG308" s="566"/>
      <c r="BH308" s="566"/>
      <c r="BI308" s="566"/>
      <c r="BJ308" s="566"/>
      <c r="BK308" s="566"/>
      <c r="BL308" s="566"/>
      <c r="BM308" s="566"/>
      <c r="BN308" s="566"/>
      <c r="BO308" s="566"/>
      <c r="BP308" s="566"/>
      <c r="BQ308" s="566"/>
      <c r="BR308" s="566"/>
      <c r="BS308" s="566"/>
      <c r="BT308" s="566"/>
      <c r="BU308" s="566"/>
      <c r="BV308" s="566"/>
      <c r="BW308" s="566"/>
      <c r="BX308" s="566"/>
      <c r="BY308" s="566"/>
      <c r="BZ308" s="566"/>
      <c r="CA308" s="566"/>
      <c r="CB308" s="566"/>
      <c r="CC308" s="566"/>
      <c r="CD308" s="566"/>
      <c r="CE308" s="566"/>
      <c r="CF308" s="566"/>
      <c r="CG308" s="566"/>
      <c r="CH308" s="566"/>
      <c r="CI308" s="566"/>
      <c r="CJ308" s="566"/>
      <c r="CK308" s="566"/>
      <c r="CL308" s="566"/>
      <c r="CM308" s="566"/>
      <c r="CN308" s="566"/>
      <c r="CO308" s="566"/>
      <c r="CP308" s="566"/>
      <c r="CQ308" s="566"/>
      <c r="CR308" s="566"/>
      <c r="CS308" s="566"/>
      <c r="CT308" s="566"/>
      <c r="CU308" s="566"/>
      <c r="CV308" s="566"/>
      <c r="CW308" s="566"/>
      <c r="CX308" s="566"/>
      <c r="CY308" s="566"/>
      <c r="CZ308" s="567"/>
    </row>
    <row r="309" spans="1:104" hidden="1" x14ac:dyDescent="0.25">
      <c r="A309" s="582">
        <v>1</v>
      </c>
      <c r="B309" s="582"/>
      <c r="C309" s="582"/>
      <c r="D309" s="582"/>
      <c r="E309" s="582"/>
      <c r="F309" s="582"/>
      <c r="G309" s="582"/>
      <c r="H309" s="582">
        <v>2</v>
      </c>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2"/>
      <c r="AL309" s="582"/>
      <c r="AM309" s="582"/>
      <c r="AN309" s="582"/>
      <c r="AO309" s="582"/>
      <c r="AP309" s="582"/>
      <c r="AQ309" s="582"/>
      <c r="AR309" s="582"/>
      <c r="AS309" s="582"/>
      <c r="AT309" s="582"/>
      <c r="AU309" s="582"/>
      <c r="AV309" s="582"/>
      <c r="AW309" s="582"/>
      <c r="AX309" s="582"/>
      <c r="AY309" s="582"/>
      <c r="AZ309" s="582"/>
      <c r="BA309" s="582"/>
      <c r="BB309" s="582"/>
      <c r="BC309" s="676">
        <v>3</v>
      </c>
      <c r="BD309" s="677"/>
      <c r="BE309" s="677"/>
      <c r="BF309" s="677"/>
      <c r="BG309" s="677"/>
      <c r="BH309" s="677"/>
      <c r="BI309" s="677"/>
      <c r="BJ309" s="677"/>
      <c r="BK309" s="677"/>
      <c r="BL309" s="677"/>
      <c r="BM309" s="677"/>
      <c r="BN309" s="677"/>
      <c r="BO309" s="677"/>
      <c r="BP309" s="677"/>
      <c r="BQ309" s="677"/>
      <c r="BR309" s="677"/>
      <c r="BS309" s="677"/>
      <c r="BT309" s="677"/>
      <c r="BU309" s="677"/>
      <c r="BV309" s="677"/>
      <c r="BW309" s="677"/>
      <c r="BX309" s="677"/>
      <c r="BY309" s="677"/>
      <c r="BZ309" s="677"/>
      <c r="CA309" s="677"/>
      <c r="CB309" s="677"/>
      <c r="CC309" s="677"/>
      <c r="CD309" s="677"/>
      <c r="CE309" s="677"/>
      <c r="CF309" s="677"/>
      <c r="CG309" s="677"/>
      <c r="CH309" s="677"/>
      <c r="CI309" s="677"/>
      <c r="CJ309" s="677"/>
      <c r="CK309" s="677"/>
      <c r="CL309" s="677"/>
      <c r="CM309" s="677"/>
      <c r="CN309" s="677"/>
      <c r="CO309" s="677"/>
      <c r="CP309" s="677"/>
      <c r="CQ309" s="677"/>
      <c r="CR309" s="677"/>
      <c r="CS309" s="677"/>
      <c r="CT309" s="677"/>
      <c r="CU309" s="677"/>
      <c r="CV309" s="677"/>
      <c r="CW309" s="677"/>
      <c r="CX309" s="677"/>
      <c r="CY309" s="677"/>
      <c r="CZ309" s="678"/>
    </row>
    <row r="310" spans="1:104" hidden="1" x14ac:dyDescent="0.25">
      <c r="A310" s="611" t="s">
        <v>241</v>
      </c>
      <c r="B310" s="612"/>
      <c r="C310" s="612"/>
      <c r="D310" s="612"/>
      <c r="E310" s="612"/>
      <c r="F310" s="612"/>
      <c r="G310" s="612"/>
      <c r="H310" s="612"/>
      <c r="I310" s="612"/>
      <c r="J310" s="612"/>
      <c r="K310" s="612"/>
      <c r="L310" s="612"/>
      <c r="M310" s="612"/>
      <c r="N310" s="612"/>
      <c r="O310" s="612"/>
      <c r="P310" s="612"/>
      <c r="Q310" s="612"/>
      <c r="R310" s="612"/>
      <c r="S310" s="612"/>
      <c r="T310" s="612"/>
      <c r="U310" s="612"/>
      <c r="V310" s="612"/>
      <c r="W310" s="612"/>
      <c r="X310" s="612"/>
      <c r="Y310" s="612"/>
      <c r="Z310" s="612"/>
      <c r="AA310" s="612"/>
      <c r="AB310" s="612"/>
      <c r="AC310" s="612"/>
      <c r="AD310" s="612"/>
      <c r="AE310" s="612"/>
      <c r="AF310" s="612"/>
      <c r="AG310" s="612"/>
      <c r="AH310" s="612"/>
      <c r="AI310" s="612"/>
      <c r="AJ310" s="612"/>
      <c r="AK310" s="612"/>
      <c r="AL310" s="612"/>
      <c r="AM310" s="612"/>
      <c r="AN310" s="612"/>
      <c r="AO310" s="612"/>
      <c r="AP310" s="612"/>
      <c r="AQ310" s="612"/>
      <c r="AR310" s="612"/>
      <c r="AS310" s="612"/>
      <c r="AT310" s="612"/>
      <c r="AU310" s="612"/>
      <c r="AV310" s="612"/>
      <c r="AW310" s="612"/>
      <c r="AX310" s="612"/>
      <c r="AY310" s="612"/>
      <c r="AZ310" s="612"/>
      <c r="BA310" s="612"/>
      <c r="BB310" s="612"/>
      <c r="BC310" s="612"/>
      <c r="BD310" s="612"/>
      <c r="BE310" s="612"/>
      <c r="BF310" s="612"/>
      <c r="BG310" s="612"/>
      <c r="BH310" s="612"/>
      <c r="BI310" s="612"/>
      <c r="BJ310" s="612"/>
      <c r="BK310" s="612"/>
      <c r="BL310" s="612"/>
      <c r="BM310" s="612"/>
      <c r="BN310" s="612"/>
      <c r="BO310" s="612"/>
      <c r="BP310" s="612"/>
      <c r="BQ310" s="612"/>
      <c r="BR310" s="612"/>
      <c r="BS310" s="612"/>
      <c r="BT310" s="612"/>
      <c r="BU310" s="612"/>
      <c r="BV310" s="612"/>
      <c r="BW310" s="612"/>
      <c r="BX310" s="612"/>
      <c r="BY310" s="612"/>
      <c r="BZ310" s="612"/>
      <c r="CA310" s="612"/>
      <c r="CB310" s="612"/>
      <c r="CC310" s="612"/>
      <c r="CD310" s="612"/>
      <c r="CE310" s="612"/>
      <c r="CF310" s="612"/>
      <c r="CG310" s="612"/>
      <c r="CH310" s="612"/>
      <c r="CI310" s="612"/>
      <c r="CJ310" s="612"/>
      <c r="CK310" s="612"/>
      <c r="CL310" s="612"/>
      <c r="CM310" s="612"/>
      <c r="CN310" s="612"/>
      <c r="CO310" s="612"/>
      <c r="CP310" s="612"/>
      <c r="CQ310" s="612"/>
      <c r="CR310" s="612"/>
      <c r="CS310" s="612"/>
      <c r="CT310" s="612"/>
      <c r="CU310" s="612"/>
      <c r="CV310" s="612"/>
      <c r="CW310" s="612"/>
      <c r="CX310" s="612"/>
      <c r="CY310" s="612"/>
      <c r="CZ310" s="612"/>
    </row>
    <row r="311" spans="1:104" hidden="1" x14ac:dyDescent="0.25">
      <c r="A311" s="640"/>
      <c r="B311" s="640"/>
      <c r="C311" s="640"/>
      <c r="D311" s="640"/>
      <c r="E311" s="640"/>
      <c r="F311" s="640"/>
      <c r="G311" s="640"/>
      <c r="H311" s="674"/>
      <c r="I311" s="674"/>
      <c r="J311" s="674"/>
      <c r="K311" s="674"/>
      <c r="L311" s="674"/>
      <c r="M311" s="674"/>
      <c r="N311" s="674"/>
      <c r="O311" s="674"/>
      <c r="P311" s="674"/>
      <c r="Q311" s="674"/>
      <c r="R311" s="674"/>
      <c r="S311" s="674"/>
      <c r="T311" s="674"/>
      <c r="U311" s="674"/>
      <c r="V311" s="674"/>
      <c r="W311" s="674"/>
      <c r="X311" s="674"/>
      <c r="Y311" s="674"/>
      <c r="Z311" s="674"/>
      <c r="AA311" s="674"/>
      <c r="AB311" s="674"/>
      <c r="AC311" s="674"/>
      <c r="AD311" s="674"/>
      <c r="AE311" s="674"/>
      <c r="AF311" s="674"/>
      <c r="AG311" s="674"/>
      <c r="AH311" s="674"/>
      <c r="AI311" s="674"/>
      <c r="AJ311" s="674"/>
      <c r="AK311" s="674"/>
      <c r="AL311" s="674"/>
      <c r="AM311" s="674"/>
      <c r="AN311" s="674"/>
      <c r="AO311" s="674"/>
      <c r="AP311" s="674"/>
      <c r="AQ311" s="674"/>
      <c r="AR311" s="674"/>
      <c r="AS311" s="674"/>
      <c r="AT311" s="674"/>
      <c r="AU311" s="674"/>
      <c r="AV311" s="674"/>
      <c r="AW311" s="674"/>
      <c r="AX311" s="674"/>
      <c r="AY311" s="674"/>
      <c r="AZ311" s="674"/>
      <c r="BA311" s="674"/>
      <c r="BB311" s="674"/>
      <c r="BC311" s="605"/>
      <c r="BD311" s="606"/>
      <c r="BE311" s="606"/>
      <c r="BF311" s="606"/>
      <c r="BG311" s="606"/>
      <c r="BH311" s="606"/>
      <c r="BI311" s="606"/>
      <c r="BJ311" s="606"/>
      <c r="BK311" s="606"/>
      <c r="BL311" s="606"/>
      <c r="BM311" s="606"/>
      <c r="BN311" s="606"/>
      <c r="BO311" s="606"/>
      <c r="BP311" s="606"/>
      <c r="BQ311" s="606"/>
      <c r="BR311" s="606"/>
      <c r="BS311" s="606"/>
      <c r="BT311" s="606"/>
      <c r="BU311" s="606"/>
      <c r="BV311" s="606"/>
      <c r="BW311" s="606"/>
      <c r="BX311" s="606"/>
      <c r="BY311" s="606"/>
      <c r="BZ311" s="606"/>
      <c r="CA311" s="606"/>
      <c r="CB311" s="606"/>
      <c r="CC311" s="606"/>
      <c r="CD311" s="606"/>
      <c r="CE311" s="606"/>
      <c r="CF311" s="606"/>
      <c r="CG311" s="606"/>
      <c r="CH311" s="606"/>
      <c r="CI311" s="606"/>
      <c r="CJ311" s="606"/>
      <c r="CK311" s="606"/>
      <c r="CL311" s="606"/>
      <c r="CM311" s="606"/>
      <c r="CN311" s="606"/>
      <c r="CO311" s="606"/>
      <c r="CP311" s="606"/>
      <c r="CQ311" s="606"/>
      <c r="CR311" s="606"/>
      <c r="CS311" s="606"/>
      <c r="CT311" s="606"/>
      <c r="CU311" s="606"/>
      <c r="CV311" s="606"/>
      <c r="CW311" s="606"/>
      <c r="CX311" s="606"/>
      <c r="CY311" s="606"/>
      <c r="CZ311" s="607"/>
    </row>
    <row r="312" spans="1:104" hidden="1" x14ac:dyDescent="0.25">
      <c r="A312" s="630" t="s">
        <v>262</v>
      </c>
      <c r="B312" s="631"/>
      <c r="C312" s="631"/>
      <c r="D312" s="631"/>
      <c r="E312" s="631"/>
      <c r="F312" s="631"/>
      <c r="G312" s="631"/>
      <c r="H312" s="631"/>
      <c r="I312" s="631"/>
      <c r="J312" s="631"/>
      <c r="K312" s="631"/>
      <c r="L312" s="631"/>
      <c r="M312" s="631"/>
      <c r="N312" s="631"/>
      <c r="O312" s="631"/>
      <c r="P312" s="631"/>
      <c r="Q312" s="631"/>
      <c r="R312" s="631"/>
      <c r="S312" s="631"/>
      <c r="T312" s="631"/>
      <c r="U312" s="631"/>
      <c r="V312" s="631"/>
      <c r="W312" s="631"/>
      <c r="X312" s="631"/>
      <c r="Y312" s="631"/>
      <c r="Z312" s="631"/>
      <c r="AA312" s="631"/>
      <c r="AB312" s="631"/>
      <c r="AC312" s="631"/>
      <c r="AD312" s="631"/>
      <c r="AE312" s="631"/>
      <c r="AF312" s="631"/>
      <c r="AG312" s="631"/>
      <c r="AH312" s="631"/>
      <c r="AI312" s="631"/>
      <c r="AJ312" s="631"/>
      <c r="AK312" s="631"/>
      <c r="AL312" s="631"/>
      <c r="AM312" s="631"/>
      <c r="AN312" s="631"/>
      <c r="AO312" s="631"/>
      <c r="AP312" s="631"/>
      <c r="AQ312" s="631"/>
      <c r="AR312" s="631"/>
      <c r="AS312" s="631"/>
      <c r="AT312" s="631"/>
      <c r="AU312" s="631"/>
      <c r="AV312" s="631"/>
      <c r="AW312" s="631"/>
      <c r="AX312" s="631"/>
      <c r="AY312" s="631"/>
      <c r="AZ312" s="631"/>
      <c r="BA312" s="631"/>
      <c r="BB312" s="632"/>
      <c r="BC312" s="605"/>
      <c r="BD312" s="606"/>
      <c r="BE312" s="606"/>
      <c r="BF312" s="606"/>
      <c r="BG312" s="606"/>
      <c r="BH312" s="606"/>
      <c r="BI312" s="606"/>
      <c r="BJ312" s="606"/>
      <c r="BK312" s="606"/>
      <c r="BL312" s="606"/>
      <c r="BM312" s="606"/>
      <c r="BN312" s="606"/>
      <c r="BO312" s="606"/>
      <c r="BP312" s="606"/>
      <c r="BQ312" s="606"/>
      <c r="BR312" s="606"/>
      <c r="BS312" s="606"/>
      <c r="BT312" s="606"/>
      <c r="BU312" s="606"/>
      <c r="BV312" s="606"/>
      <c r="BW312" s="606"/>
      <c r="BX312" s="606"/>
      <c r="BY312" s="606"/>
      <c r="BZ312" s="606"/>
      <c r="CA312" s="606"/>
      <c r="CB312" s="606"/>
      <c r="CC312" s="606"/>
      <c r="CD312" s="606"/>
      <c r="CE312" s="606"/>
      <c r="CF312" s="606"/>
      <c r="CG312" s="606"/>
      <c r="CH312" s="606"/>
      <c r="CI312" s="606"/>
      <c r="CJ312" s="606"/>
      <c r="CK312" s="606"/>
      <c r="CL312" s="606"/>
      <c r="CM312" s="606"/>
      <c r="CN312" s="606"/>
      <c r="CO312" s="606"/>
      <c r="CP312" s="606"/>
      <c r="CQ312" s="606"/>
      <c r="CR312" s="606"/>
      <c r="CS312" s="606"/>
      <c r="CT312" s="606"/>
      <c r="CU312" s="606"/>
      <c r="CV312" s="606"/>
      <c r="CW312" s="606"/>
      <c r="CX312" s="606"/>
      <c r="CY312" s="606"/>
      <c r="CZ312" s="607"/>
    </row>
    <row r="313" spans="1:104" hidden="1" x14ac:dyDescent="0.25">
      <c r="A313" s="611" t="s">
        <v>241</v>
      </c>
      <c r="B313" s="612"/>
      <c r="C313" s="612"/>
      <c r="D313" s="612"/>
      <c r="E313" s="612"/>
      <c r="F313" s="612"/>
      <c r="G313" s="612"/>
      <c r="H313" s="612"/>
      <c r="I313" s="612"/>
      <c r="J313" s="612"/>
      <c r="K313" s="612"/>
      <c r="L313" s="612"/>
      <c r="M313" s="612"/>
      <c r="N313" s="612"/>
      <c r="O313" s="612"/>
      <c r="P313" s="612"/>
      <c r="Q313" s="612"/>
      <c r="R313" s="612"/>
      <c r="S313" s="612"/>
      <c r="T313" s="612"/>
      <c r="U313" s="612"/>
      <c r="V313" s="612"/>
      <c r="W313" s="612"/>
      <c r="X313" s="612"/>
      <c r="Y313" s="612"/>
      <c r="Z313" s="612"/>
      <c r="AA313" s="612"/>
      <c r="AB313" s="612"/>
      <c r="AC313" s="612"/>
      <c r="AD313" s="612"/>
      <c r="AE313" s="612"/>
      <c r="AF313" s="612"/>
      <c r="AG313" s="612"/>
      <c r="AH313" s="612"/>
      <c r="AI313" s="612"/>
      <c r="AJ313" s="612"/>
      <c r="AK313" s="612"/>
      <c r="AL313" s="612"/>
      <c r="AM313" s="612"/>
      <c r="AN313" s="612"/>
      <c r="AO313" s="612"/>
      <c r="AP313" s="612"/>
      <c r="AQ313" s="612"/>
      <c r="AR313" s="612"/>
      <c r="AS313" s="612"/>
      <c r="AT313" s="612"/>
      <c r="AU313" s="612"/>
      <c r="AV313" s="612"/>
      <c r="AW313" s="612"/>
      <c r="AX313" s="612"/>
      <c r="AY313" s="612"/>
      <c r="AZ313" s="612"/>
      <c r="BA313" s="612"/>
      <c r="BB313" s="612"/>
      <c r="BC313" s="612"/>
      <c r="BD313" s="612"/>
      <c r="BE313" s="612"/>
      <c r="BF313" s="612"/>
      <c r="BG313" s="612"/>
      <c r="BH313" s="612"/>
      <c r="BI313" s="612"/>
      <c r="BJ313" s="612"/>
      <c r="BK313" s="612"/>
      <c r="BL313" s="612"/>
      <c r="BM313" s="612"/>
      <c r="BN313" s="612"/>
      <c r="BO313" s="612"/>
      <c r="BP313" s="612"/>
      <c r="BQ313" s="612"/>
      <c r="BR313" s="612"/>
      <c r="BS313" s="612"/>
      <c r="BT313" s="612"/>
      <c r="BU313" s="612"/>
      <c r="BV313" s="612"/>
      <c r="BW313" s="612"/>
      <c r="BX313" s="612"/>
      <c r="BY313" s="612"/>
      <c r="BZ313" s="612"/>
      <c r="CA313" s="612"/>
      <c r="CB313" s="612"/>
      <c r="CC313" s="612"/>
      <c r="CD313" s="612"/>
      <c r="CE313" s="612"/>
      <c r="CF313" s="612"/>
      <c r="CG313" s="612"/>
      <c r="CH313" s="612"/>
      <c r="CI313" s="612"/>
      <c r="CJ313" s="612"/>
      <c r="CK313" s="612"/>
      <c r="CL313" s="612"/>
      <c r="CM313" s="612"/>
      <c r="CN313" s="612"/>
      <c r="CO313" s="612"/>
      <c r="CP313" s="612"/>
      <c r="CQ313" s="612"/>
      <c r="CR313" s="612"/>
      <c r="CS313" s="612"/>
      <c r="CT313" s="612"/>
      <c r="CU313" s="612"/>
      <c r="CV313" s="612"/>
      <c r="CW313" s="612"/>
      <c r="CX313" s="612"/>
      <c r="CY313" s="612"/>
      <c r="CZ313" s="612"/>
    </row>
    <row r="314" spans="1:104" hidden="1" x14ac:dyDescent="0.25">
      <c r="A314" s="640"/>
      <c r="B314" s="640"/>
      <c r="C314" s="640"/>
      <c r="D314" s="640"/>
      <c r="E314" s="640"/>
      <c r="F314" s="640"/>
      <c r="G314" s="640"/>
      <c r="H314" s="674"/>
      <c r="I314" s="674"/>
      <c r="J314" s="674"/>
      <c r="K314" s="674"/>
      <c r="L314" s="674"/>
      <c r="M314" s="674"/>
      <c r="N314" s="674"/>
      <c r="O314" s="674"/>
      <c r="P314" s="674"/>
      <c r="Q314" s="674"/>
      <c r="R314" s="674"/>
      <c r="S314" s="674"/>
      <c r="T314" s="674"/>
      <c r="U314" s="674"/>
      <c r="V314" s="674"/>
      <c r="W314" s="674"/>
      <c r="X314" s="674"/>
      <c r="Y314" s="674"/>
      <c r="Z314" s="674"/>
      <c r="AA314" s="674"/>
      <c r="AB314" s="674"/>
      <c r="AC314" s="674"/>
      <c r="AD314" s="674"/>
      <c r="AE314" s="674"/>
      <c r="AF314" s="674"/>
      <c r="AG314" s="674"/>
      <c r="AH314" s="674"/>
      <c r="AI314" s="674"/>
      <c r="AJ314" s="674"/>
      <c r="AK314" s="674"/>
      <c r="AL314" s="674"/>
      <c r="AM314" s="674"/>
      <c r="AN314" s="674"/>
      <c r="AO314" s="674"/>
      <c r="AP314" s="674"/>
      <c r="AQ314" s="674"/>
      <c r="AR314" s="674"/>
      <c r="AS314" s="674"/>
      <c r="AT314" s="674"/>
      <c r="AU314" s="674"/>
      <c r="AV314" s="674"/>
      <c r="AW314" s="674"/>
      <c r="AX314" s="674"/>
      <c r="AY314" s="674"/>
      <c r="AZ314" s="674"/>
      <c r="BA314" s="674"/>
      <c r="BB314" s="674"/>
      <c r="BC314" s="605"/>
      <c r="BD314" s="606"/>
      <c r="BE314" s="606"/>
      <c r="BF314" s="606"/>
      <c r="BG314" s="606"/>
      <c r="BH314" s="606"/>
      <c r="BI314" s="606"/>
      <c r="BJ314" s="606"/>
      <c r="BK314" s="606"/>
      <c r="BL314" s="606"/>
      <c r="BM314" s="606"/>
      <c r="BN314" s="606"/>
      <c r="BO314" s="606"/>
      <c r="BP314" s="606"/>
      <c r="BQ314" s="606"/>
      <c r="BR314" s="606"/>
      <c r="BS314" s="606"/>
      <c r="BT314" s="606"/>
      <c r="BU314" s="606"/>
      <c r="BV314" s="606"/>
      <c r="BW314" s="606"/>
      <c r="BX314" s="606"/>
      <c r="BY314" s="606"/>
      <c r="BZ314" s="606"/>
      <c r="CA314" s="606"/>
      <c r="CB314" s="606"/>
      <c r="CC314" s="606"/>
      <c r="CD314" s="606"/>
      <c r="CE314" s="606"/>
      <c r="CF314" s="606"/>
      <c r="CG314" s="606"/>
      <c r="CH314" s="606"/>
      <c r="CI314" s="606"/>
      <c r="CJ314" s="606"/>
      <c r="CK314" s="606"/>
      <c r="CL314" s="606"/>
      <c r="CM314" s="606"/>
      <c r="CN314" s="606"/>
      <c r="CO314" s="606"/>
      <c r="CP314" s="606"/>
      <c r="CQ314" s="606"/>
      <c r="CR314" s="606"/>
      <c r="CS314" s="606"/>
      <c r="CT314" s="606"/>
      <c r="CU314" s="606"/>
      <c r="CV314" s="606"/>
      <c r="CW314" s="606"/>
      <c r="CX314" s="606"/>
      <c r="CY314" s="606"/>
      <c r="CZ314" s="607"/>
    </row>
    <row r="315" spans="1:104" hidden="1" x14ac:dyDescent="0.25">
      <c r="A315" s="630" t="s">
        <v>262</v>
      </c>
      <c r="B315" s="631"/>
      <c r="C315" s="631"/>
      <c r="D315" s="631"/>
      <c r="E315" s="631"/>
      <c r="F315" s="631"/>
      <c r="G315" s="631"/>
      <c r="H315" s="631"/>
      <c r="I315" s="631"/>
      <c r="J315" s="631"/>
      <c r="K315" s="631"/>
      <c r="L315" s="631"/>
      <c r="M315" s="631"/>
      <c r="N315" s="631"/>
      <c r="O315" s="631"/>
      <c r="P315" s="631"/>
      <c r="Q315" s="631"/>
      <c r="R315" s="631"/>
      <c r="S315" s="631"/>
      <c r="T315" s="631"/>
      <c r="U315" s="631"/>
      <c r="V315" s="631"/>
      <c r="W315" s="631"/>
      <c r="X315" s="631"/>
      <c r="Y315" s="631"/>
      <c r="Z315" s="631"/>
      <c r="AA315" s="631"/>
      <c r="AB315" s="631"/>
      <c r="AC315" s="631"/>
      <c r="AD315" s="631"/>
      <c r="AE315" s="631"/>
      <c r="AF315" s="631"/>
      <c r="AG315" s="631"/>
      <c r="AH315" s="631"/>
      <c r="AI315" s="631"/>
      <c r="AJ315" s="631"/>
      <c r="AK315" s="631"/>
      <c r="AL315" s="631"/>
      <c r="AM315" s="631"/>
      <c r="AN315" s="631"/>
      <c r="AO315" s="631"/>
      <c r="AP315" s="631"/>
      <c r="AQ315" s="631"/>
      <c r="AR315" s="631"/>
      <c r="AS315" s="631"/>
      <c r="AT315" s="631"/>
      <c r="AU315" s="631"/>
      <c r="AV315" s="631"/>
      <c r="AW315" s="631"/>
      <c r="AX315" s="631"/>
      <c r="AY315" s="631"/>
      <c r="AZ315" s="631"/>
      <c r="BA315" s="631"/>
      <c r="BB315" s="632"/>
      <c r="BC315" s="605"/>
      <c r="BD315" s="606"/>
      <c r="BE315" s="606"/>
      <c r="BF315" s="606"/>
      <c r="BG315" s="606"/>
      <c r="BH315" s="606"/>
      <c r="BI315" s="606"/>
      <c r="BJ315" s="606"/>
      <c r="BK315" s="606"/>
      <c r="BL315" s="606"/>
      <c r="BM315" s="606"/>
      <c r="BN315" s="606"/>
      <c r="BO315" s="606"/>
      <c r="BP315" s="606"/>
      <c r="BQ315" s="606"/>
      <c r="BR315" s="606"/>
      <c r="BS315" s="606"/>
      <c r="BT315" s="606"/>
      <c r="BU315" s="606"/>
      <c r="BV315" s="606"/>
      <c r="BW315" s="606"/>
      <c r="BX315" s="606"/>
      <c r="BY315" s="606"/>
      <c r="BZ315" s="606"/>
      <c r="CA315" s="606"/>
      <c r="CB315" s="606"/>
      <c r="CC315" s="606"/>
      <c r="CD315" s="606"/>
      <c r="CE315" s="606"/>
      <c r="CF315" s="606"/>
      <c r="CG315" s="606"/>
      <c r="CH315" s="606"/>
      <c r="CI315" s="606"/>
      <c r="CJ315" s="606"/>
      <c r="CK315" s="606"/>
      <c r="CL315" s="606"/>
      <c r="CM315" s="606"/>
      <c r="CN315" s="606"/>
      <c r="CO315" s="606"/>
      <c r="CP315" s="606"/>
      <c r="CQ315" s="606"/>
      <c r="CR315" s="606"/>
      <c r="CS315" s="606"/>
      <c r="CT315" s="606"/>
      <c r="CU315" s="606"/>
      <c r="CV315" s="606"/>
      <c r="CW315" s="606"/>
      <c r="CX315" s="606"/>
      <c r="CY315" s="606"/>
      <c r="CZ315" s="607"/>
    </row>
    <row r="316" spans="1:104" hidden="1" x14ac:dyDescent="0.25">
      <c r="A316" s="630" t="s">
        <v>37</v>
      </c>
      <c r="B316" s="631"/>
      <c r="C316" s="631"/>
      <c r="D316" s="631"/>
      <c r="E316" s="631"/>
      <c r="F316" s="631"/>
      <c r="G316" s="631"/>
      <c r="H316" s="631"/>
      <c r="I316" s="631"/>
      <c r="J316" s="631"/>
      <c r="K316" s="631"/>
      <c r="L316" s="631"/>
      <c r="M316" s="631"/>
      <c r="N316" s="631"/>
      <c r="O316" s="631"/>
      <c r="P316" s="631"/>
      <c r="Q316" s="631"/>
      <c r="R316" s="631"/>
      <c r="S316" s="631"/>
      <c r="T316" s="631"/>
      <c r="U316" s="631"/>
      <c r="V316" s="631"/>
      <c r="W316" s="631"/>
      <c r="X316" s="631"/>
      <c r="Y316" s="631"/>
      <c r="Z316" s="631"/>
      <c r="AA316" s="631"/>
      <c r="AB316" s="631"/>
      <c r="AC316" s="631"/>
      <c r="AD316" s="631"/>
      <c r="AE316" s="631"/>
      <c r="AF316" s="631"/>
      <c r="AG316" s="631"/>
      <c r="AH316" s="631"/>
      <c r="AI316" s="631"/>
      <c r="AJ316" s="631"/>
      <c r="AK316" s="631"/>
      <c r="AL316" s="631"/>
      <c r="AM316" s="631"/>
      <c r="AN316" s="631"/>
      <c r="AO316" s="631"/>
      <c r="AP316" s="631"/>
      <c r="AQ316" s="631"/>
      <c r="AR316" s="631"/>
      <c r="AS316" s="631"/>
      <c r="AT316" s="631"/>
      <c r="AU316" s="631"/>
      <c r="AV316" s="631"/>
      <c r="AW316" s="631"/>
      <c r="AX316" s="631"/>
      <c r="AY316" s="631"/>
      <c r="AZ316" s="631"/>
      <c r="BA316" s="631"/>
      <c r="BB316" s="632"/>
      <c r="BC316" s="605"/>
      <c r="BD316" s="606"/>
      <c r="BE316" s="606"/>
      <c r="BF316" s="606"/>
      <c r="BG316" s="606"/>
      <c r="BH316" s="606"/>
      <c r="BI316" s="606"/>
      <c r="BJ316" s="606"/>
      <c r="BK316" s="606"/>
      <c r="BL316" s="606"/>
      <c r="BM316" s="606"/>
      <c r="BN316" s="606"/>
      <c r="BO316" s="606"/>
      <c r="BP316" s="606"/>
      <c r="BQ316" s="606"/>
      <c r="BR316" s="606"/>
      <c r="BS316" s="606"/>
      <c r="BT316" s="606"/>
      <c r="BU316" s="606"/>
      <c r="BV316" s="606"/>
      <c r="BW316" s="606"/>
      <c r="BX316" s="606"/>
      <c r="BY316" s="606"/>
      <c r="BZ316" s="606"/>
      <c r="CA316" s="606"/>
      <c r="CB316" s="606"/>
      <c r="CC316" s="606"/>
      <c r="CD316" s="606"/>
      <c r="CE316" s="606"/>
      <c r="CF316" s="606"/>
      <c r="CG316" s="606"/>
      <c r="CH316" s="606"/>
      <c r="CI316" s="606"/>
      <c r="CJ316" s="606"/>
      <c r="CK316" s="606"/>
      <c r="CL316" s="606"/>
      <c r="CM316" s="606"/>
      <c r="CN316" s="606"/>
      <c r="CO316" s="606"/>
      <c r="CP316" s="606"/>
      <c r="CQ316" s="606"/>
      <c r="CR316" s="606"/>
      <c r="CS316" s="606"/>
      <c r="CT316" s="606"/>
      <c r="CU316" s="606"/>
      <c r="CV316" s="606"/>
      <c r="CW316" s="606"/>
      <c r="CX316" s="606"/>
      <c r="CY316" s="606"/>
      <c r="CZ316" s="607"/>
    </row>
  </sheetData>
  <mergeCells count="1099">
    <mergeCell ref="A83:F83"/>
    <mergeCell ref="G83:BU83"/>
    <mergeCell ref="BV83:CK83"/>
    <mergeCell ref="CL83:CZ83"/>
    <mergeCell ref="A80:F80"/>
    <mergeCell ref="H80:BU80"/>
    <mergeCell ref="BV80:CK80"/>
    <mergeCell ref="CL80:CZ80"/>
    <mergeCell ref="A81:F81"/>
    <mergeCell ref="H81:BU81"/>
    <mergeCell ref="BV81:CK81"/>
    <mergeCell ref="CL81:CZ81"/>
    <mergeCell ref="A82:F82"/>
    <mergeCell ref="H82:BU82"/>
    <mergeCell ref="BV82:CK82"/>
    <mergeCell ref="CL82:CZ82"/>
    <mergeCell ref="A76:CZ76"/>
    <mergeCell ref="A77:F77"/>
    <mergeCell ref="H77:BU77"/>
    <mergeCell ref="BV77:CK77"/>
    <mergeCell ref="CL77:CZ77"/>
    <mergeCell ref="A78:F79"/>
    <mergeCell ref="H78:BU78"/>
    <mergeCell ref="BV78:CK79"/>
    <mergeCell ref="CL78:CZ79"/>
    <mergeCell ref="H79:BU79"/>
    <mergeCell ref="A73:AN73"/>
    <mergeCell ref="AO73:CZ73"/>
    <mergeCell ref="A74:F74"/>
    <mergeCell ref="G74:BU74"/>
    <mergeCell ref="BV74:CK74"/>
    <mergeCell ref="CL74:CZ74"/>
    <mergeCell ref="A75:F75"/>
    <mergeCell ref="G75:BU75"/>
    <mergeCell ref="BV75:CK75"/>
    <mergeCell ref="CL75:CZ75"/>
    <mergeCell ref="A70:F70"/>
    <mergeCell ref="H70:BU70"/>
    <mergeCell ref="BV70:CK70"/>
    <mergeCell ref="CL70:CZ70"/>
    <mergeCell ref="A71:F71"/>
    <mergeCell ref="H71:BU71"/>
    <mergeCell ref="BV71:CK71"/>
    <mergeCell ref="CL71:CZ71"/>
    <mergeCell ref="A72:F72"/>
    <mergeCell ref="G72:BU72"/>
    <mergeCell ref="BV72:CK72"/>
    <mergeCell ref="CL72:CZ72"/>
    <mergeCell ref="A67:F68"/>
    <mergeCell ref="H67:BU67"/>
    <mergeCell ref="BV67:CK68"/>
    <mergeCell ref="CL67:CZ68"/>
    <mergeCell ref="H68:BU68"/>
    <mergeCell ref="A69:F69"/>
    <mergeCell ref="H69:BU69"/>
    <mergeCell ref="BV69:CK69"/>
    <mergeCell ref="CL69:CZ69"/>
    <mergeCell ref="A64:F64"/>
    <mergeCell ref="G64:BU64"/>
    <mergeCell ref="BV64:CK64"/>
    <mergeCell ref="CL64:CZ64"/>
    <mergeCell ref="A65:CZ65"/>
    <mergeCell ref="A66:F66"/>
    <mergeCell ref="H66:BU66"/>
    <mergeCell ref="BV66:CK66"/>
    <mergeCell ref="CL66:CZ66"/>
    <mergeCell ref="A61:F61"/>
    <mergeCell ref="G61:BU61"/>
    <mergeCell ref="BV61:CK61"/>
    <mergeCell ref="CL61:CZ61"/>
    <mergeCell ref="A62:AN62"/>
    <mergeCell ref="AO62:CZ62"/>
    <mergeCell ref="A63:F63"/>
    <mergeCell ref="G63:BU63"/>
    <mergeCell ref="BV63:CK63"/>
    <mergeCell ref="CL63:CZ63"/>
    <mergeCell ref="A58:F58"/>
    <mergeCell ref="H58:BU58"/>
    <mergeCell ref="BV58:CK58"/>
    <mergeCell ref="CL58:CZ58"/>
    <mergeCell ref="A59:F59"/>
    <mergeCell ref="H59:BU59"/>
    <mergeCell ref="BV59:CK59"/>
    <mergeCell ref="CL59:CZ59"/>
    <mergeCell ref="A60:F60"/>
    <mergeCell ref="H60:BU60"/>
    <mergeCell ref="BV60:CK60"/>
    <mergeCell ref="CL60:CZ60"/>
    <mergeCell ref="A54:CZ54"/>
    <mergeCell ref="A55:F55"/>
    <mergeCell ref="H55:BU55"/>
    <mergeCell ref="BV55:CK55"/>
    <mergeCell ref="CL55:CZ55"/>
    <mergeCell ref="A56:F57"/>
    <mergeCell ref="H56:BU56"/>
    <mergeCell ref="BV56:CK57"/>
    <mergeCell ref="CL56:CZ57"/>
    <mergeCell ref="H57:BU57"/>
    <mergeCell ref="A51:AN51"/>
    <mergeCell ref="AO51:CZ51"/>
    <mergeCell ref="A52:F52"/>
    <mergeCell ref="G52:BU52"/>
    <mergeCell ref="BV52:CK52"/>
    <mergeCell ref="CL52:CZ52"/>
    <mergeCell ref="A53:F53"/>
    <mergeCell ref="G53:BU53"/>
    <mergeCell ref="BV53:CK53"/>
    <mergeCell ref="CL53:CZ53"/>
    <mergeCell ref="A316:BB316"/>
    <mergeCell ref="BC316:CZ316"/>
    <mergeCell ref="A313:CZ313"/>
    <mergeCell ref="A314:G314"/>
    <mergeCell ref="H314:BB314"/>
    <mergeCell ref="BC314:CZ314"/>
    <mergeCell ref="A315:BB315"/>
    <mergeCell ref="BC315:CZ315"/>
    <mergeCell ref="A310:CZ310"/>
    <mergeCell ref="A311:G311"/>
    <mergeCell ref="H311:BB311"/>
    <mergeCell ref="BC311:CZ311"/>
    <mergeCell ref="A312:BB312"/>
    <mergeCell ref="BC312:CZ312"/>
    <mergeCell ref="A304:CZ304"/>
    <mergeCell ref="A306:BB306"/>
    <mergeCell ref="A308:G308"/>
    <mergeCell ref="H308:BB308"/>
    <mergeCell ref="BC308:CZ308"/>
    <mergeCell ref="A309:G309"/>
    <mergeCell ref="H309:BB309"/>
    <mergeCell ref="BC309:CZ309"/>
    <mergeCell ref="CI300:CZ300"/>
    <mergeCell ref="A301:BB301"/>
    <mergeCell ref="BC301:BR301"/>
    <mergeCell ref="BS301:CH301"/>
    <mergeCell ref="CI301:CZ301"/>
    <mergeCell ref="A302:BB302"/>
    <mergeCell ref="BC302:BR302"/>
    <mergeCell ref="BS302:CH302"/>
    <mergeCell ref="CI302:CZ302"/>
    <mergeCell ref="A298:BB298"/>
    <mergeCell ref="BC298:BR298"/>
    <mergeCell ref="BS298:CH298"/>
    <mergeCell ref="CI298:CZ298"/>
    <mergeCell ref="A299:CZ299"/>
    <mergeCell ref="A300:G300"/>
    <mergeCell ref="H300:AT300"/>
    <mergeCell ref="AU300:BB300"/>
    <mergeCell ref="BC300:BR300"/>
    <mergeCell ref="BS300:CH300"/>
    <mergeCell ref="A297:G297"/>
    <mergeCell ref="H297:AT297"/>
    <mergeCell ref="AU297:BB297"/>
    <mergeCell ref="BC297:BR297"/>
    <mergeCell ref="BS297:CH297"/>
    <mergeCell ref="CI297:CZ297"/>
    <mergeCell ref="A296:G296"/>
    <mergeCell ref="H296:AT296"/>
    <mergeCell ref="AU296:BB296"/>
    <mergeCell ref="BC296:BR296"/>
    <mergeCell ref="BS296:CH296"/>
    <mergeCell ref="CI296:CZ296"/>
    <mergeCell ref="A294:CZ294"/>
    <mergeCell ref="A295:G295"/>
    <mergeCell ref="H295:AT295"/>
    <mergeCell ref="AU295:BB295"/>
    <mergeCell ref="BC295:BR295"/>
    <mergeCell ref="BS295:CH295"/>
    <mergeCell ref="CI295:CZ295"/>
    <mergeCell ref="A293:G293"/>
    <mergeCell ref="H293:AT293"/>
    <mergeCell ref="AU293:BB293"/>
    <mergeCell ref="BC293:BR293"/>
    <mergeCell ref="BS293:CH293"/>
    <mergeCell ref="CI293:CZ293"/>
    <mergeCell ref="A290:CZ290"/>
    <mergeCell ref="W291:CZ291"/>
    <mergeCell ref="A292:G292"/>
    <mergeCell ref="H292:AT292"/>
    <mergeCell ref="AU292:BB292"/>
    <mergeCell ref="BC292:BR292"/>
    <mergeCell ref="BS292:CH292"/>
    <mergeCell ref="CI292:CZ292"/>
    <mergeCell ref="A288:BR288"/>
    <mergeCell ref="BS288:CH288"/>
    <mergeCell ref="CI288:CZ288"/>
    <mergeCell ref="A289:BR289"/>
    <mergeCell ref="BS289:CH289"/>
    <mergeCell ref="CI289:CZ289"/>
    <mergeCell ref="A285:BR285"/>
    <mergeCell ref="BS285:CH285"/>
    <mergeCell ref="CI285:CZ285"/>
    <mergeCell ref="A286:CZ286"/>
    <mergeCell ref="A287:G287"/>
    <mergeCell ref="H287:BR287"/>
    <mergeCell ref="BS287:CH287"/>
    <mergeCell ref="CI287:CZ287"/>
    <mergeCell ref="A282:G282"/>
    <mergeCell ref="H282:BR282"/>
    <mergeCell ref="BS282:CH282"/>
    <mergeCell ref="CI282:CZ282"/>
    <mergeCell ref="A283:CZ283"/>
    <mergeCell ref="A284:G284"/>
    <mergeCell ref="H284:BR284"/>
    <mergeCell ref="BS284:CH284"/>
    <mergeCell ref="CI284:CZ284"/>
    <mergeCell ref="A278:CZ278"/>
    <mergeCell ref="A279:CZ279"/>
    <mergeCell ref="W280:CZ280"/>
    <mergeCell ref="A281:G281"/>
    <mergeCell ref="H281:BR281"/>
    <mergeCell ref="BS281:CH281"/>
    <mergeCell ref="CI281:CZ281"/>
    <mergeCell ref="A277:CZ277"/>
    <mergeCell ref="CI274:CZ274"/>
    <mergeCell ref="A275:BB275"/>
    <mergeCell ref="BC275:BR275"/>
    <mergeCell ref="BS275:CH275"/>
    <mergeCell ref="CI275:CZ275"/>
    <mergeCell ref="A276:BB276"/>
    <mergeCell ref="BC276:BR276"/>
    <mergeCell ref="BS276:CH276"/>
    <mergeCell ref="CI276:CZ276"/>
    <mergeCell ref="A272:BB272"/>
    <mergeCell ref="BC272:BR272"/>
    <mergeCell ref="BS272:CH272"/>
    <mergeCell ref="CI272:CZ272"/>
    <mergeCell ref="A273:CZ273"/>
    <mergeCell ref="A274:G274"/>
    <mergeCell ref="H274:AT274"/>
    <mergeCell ref="AU274:BB274"/>
    <mergeCell ref="BC274:BR274"/>
    <mergeCell ref="BS274:CH274"/>
    <mergeCell ref="A271:G271"/>
    <mergeCell ref="H271:AT271"/>
    <mergeCell ref="AU271:BB271"/>
    <mergeCell ref="BC271:BR271"/>
    <mergeCell ref="BS271:CH271"/>
    <mergeCell ref="CI271:CZ271"/>
    <mergeCell ref="A270:G270"/>
    <mergeCell ref="H270:AT270"/>
    <mergeCell ref="AU270:BB270"/>
    <mergeCell ref="BC270:BR270"/>
    <mergeCell ref="BS270:CH270"/>
    <mergeCell ref="CI270:CZ270"/>
    <mergeCell ref="A269:G269"/>
    <mergeCell ref="H269:AT269"/>
    <mergeCell ref="AU269:BB269"/>
    <mergeCell ref="BC269:BR269"/>
    <mergeCell ref="BS269:CH269"/>
    <mergeCell ref="CI269:CZ269"/>
    <mergeCell ref="A268:G268"/>
    <mergeCell ref="H268:AT268"/>
    <mergeCell ref="AU268:BB268"/>
    <mergeCell ref="BC268:BR268"/>
    <mergeCell ref="BS268:CH268"/>
    <mergeCell ref="CI268:CZ268"/>
    <mergeCell ref="A267:G267"/>
    <mergeCell ref="H267:AT267"/>
    <mergeCell ref="AU267:BB267"/>
    <mergeCell ref="BC267:BR267"/>
    <mergeCell ref="BS267:CH267"/>
    <mergeCell ref="CI267:CZ267"/>
    <mergeCell ref="A266:G266"/>
    <mergeCell ref="H266:AT266"/>
    <mergeCell ref="AU266:BB266"/>
    <mergeCell ref="BC266:BR266"/>
    <mergeCell ref="BS266:CH266"/>
    <mergeCell ref="CI266:CZ266"/>
    <mergeCell ref="A264:G264"/>
    <mergeCell ref="A263:G263"/>
    <mergeCell ref="H263:AT263"/>
    <mergeCell ref="AU263:BB263"/>
    <mergeCell ref="BC263:BR263"/>
    <mergeCell ref="BS263:CH263"/>
    <mergeCell ref="CI263:CZ263"/>
    <mergeCell ref="A265:G265"/>
    <mergeCell ref="H265:AT265"/>
    <mergeCell ref="AU265:BB265"/>
    <mergeCell ref="BC265:BR265"/>
    <mergeCell ref="BS265:CH265"/>
    <mergeCell ref="CI265:CZ265"/>
    <mergeCell ref="H264:AT264"/>
    <mergeCell ref="AU264:BB264"/>
    <mergeCell ref="BC264:BR264"/>
    <mergeCell ref="BS264:CH264"/>
    <mergeCell ref="CI264:CZ264"/>
    <mergeCell ref="A262:G262"/>
    <mergeCell ref="H262:AT262"/>
    <mergeCell ref="AU262:BB262"/>
    <mergeCell ref="BC262:BR262"/>
    <mergeCell ref="BS262:CH262"/>
    <mergeCell ref="CI262:CZ262"/>
    <mergeCell ref="A260:CZ260"/>
    <mergeCell ref="A261:G261"/>
    <mergeCell ref="H261:AT261"/>
    <mergeCell ref="AU261:BB261"/>
    <mergeCell ref="BC261:BR261"/>
    <mergeCell ref="BS261:CH261"/>
    <mergeCell ref="CI261:CZ261"/>
    <mergeCell ref="A259:G259"/>
    <mergeCell ref="H259:AT259"/>
    <mergeCell ref="AU259:BB259"/>
    <mergeCell ref="BC259:BR259"/>
    <mergeCell ref="BS259:CH259"/>
    <mergeCell ref="CI259:CZ259"/>
    <mergeCell ref="A258:G258"/>
    <mergeCell ref="H258:AT258"/>
    <mergeCell ref="AU258:BB258"/>
    <mergeCell ref="BC258:BR258"/>
    <mergeCell ref="BS258:CH258"/>
    <mergeCell ref="CI258:CZ258"/>
    <mergeCell ref="A256:CZ256"/>
    <mergeCell ref="W257:CZ257"/>
    <mergeCell ref="A253:G253"/>
    <mergeCell ref="H253:BB253"/>
    <mergeCell ref="BC253:BR253"/>
    <mergeCell ref="BS253:CH253"/>
    <mergeCell ref="CI253:CZ253"/>
    <mergeCell ref="A255:BB255"/>
    <mergeCell ref="BC255:BR255"/>
    <mergeCell ref="BS255:CH255"/>
    <mergeCell ref="CI255:CZ255"/>
    <mergeCell ref="A254:G254"/>
    <mergeCell ref="H254:BB254"/>
    <mergeCell ref="BC254:BR254"/>
    <mergeCell ref="BS254:CH254"/>
    <mergeCell ref="CI254:CZ254"/>
    <mergeCell ref="A251:G251"/>
    <mergeCell ref="H251:BB251"/>
    <mergeCell ref="BC251:BR251"/>
    <mergeCell ref="BS251:CH251"/>
    <mergeCell ref="CI251:CZ251"/>
    <mergeCell ref="A252:G252"/>
    <mergeCell ref="H252:BB252"/>
    <mergeCell ref="BC252:BR252"/>
    <mergeCell ref="BS252:CH252"/>
    <mergeCell ref="CI252:CZ252"/>
    <mergeCell ref="A249:G249"/>
    <mergeCell ref="H249:BB249"/>
    <mergeCell ref="BC249:BR249"/>
    <mergeCell ref="BS249:CH249"/>
    <mergeCell ref="CI249:CZ249"/>
    <mergeCell ref="A250:G250"/>
    <mergeCell ref="H250:BB250"/>
    <mergeCell ref="BC250:BR250"/>
    <mergeCell ref="BS250:CH250"/>
    <mergeCell ref="CI250:CZ250"/>
    <mergeCell ref="A247:G247"/>
    <mergeCell ref="H247:BB247"/>
    <mergeCell ref="BC247:BR247"/>
    <mergeCell ref="BS247:CH247"/>
    <mergeCell ref="CI247:CZ247"/>
    <mergeCell ref="A248:G248"/>
    <mergeCell ref="H248:BB248"/>
    <mergeCell ref="BC248:BR248"/>
    <mergeCell ref="BS248:CH248"/>
    <mergeCell ref="CI248:CZ248"/>
    <mergeCell ref="A245:G245"/>
    <mergeCell ref="H245:BB245"/>
    <mergeCell ref="BC245:BR245"/>
    <mergeCell ref="BS245:CH245"/>
    <mergeCell ref="CI245:CZ245"/>
    <mergeCell ref="A246:G246"/>
    <mergeCell ref="H246:BB246"/>
    <mergeCell ref="BC246:BR246"/>
    <mergeCell ref="BS246:CH246"/>
    <mergeCell ref="CI246:CZ246"/>
    <mergeCell ref="A244:G244"/>
    <mergeCell ref="H244:BB244"/>
    <mergeCell ref="BC244:BR244"/>
    <mergeCell ref="BS244:CH244"/>
    <mergeCell ref="CI244:CZ244"/>
    <mergeCell ref="A242:G242"/>
    <mergeCell ref="H242:BB242"/>
    <mergeCell ref="BC242:BR242"/>
    <mergeCell ref="BS242:CH242"/>
    <mergeCell ref="CI242:CZ242"/>
    <mergeCell ref="A243:G243"/>
    <mergeCell ref="H243:BB243"/>
    <mergeCell ref="BC243:BR243"/>
    <mergeCell ref="BS243:CH243"/>
    <mergeCell ref="CI243:CZ243"/>
    <mergeCell ref="A241:G241"/>
    <mergeCell ref="H241:BB241"/>
    <mergeCell ref="BC241:BR241"/>
    <mergeCell ref="BS241:CH241"/>
    <mergeCell ref="CI241:CZ241"/>
    <mergeCell ref="A239:G239"/>
    <mergeCell ref="H239:BB239"/>
    <mergeCell ref="BC239:BR239"/>
    <mergeCell ref="BS239:CH239"/>
    <mergeCell ref="CI239:CZ239"/>
    <mergeCell ref="A240:G240"/>
    <mergeCell ref="H240:BB240"/>
    <mergeCell ref="BC240:BR240"/>
    <mergeCell ref="BS240:CH240"/>
    <mergeCell ref="CI240:CZ240"/>
    <mergeCell ref="A238:G238"/>
    <mergeCell ref="H238:BB238"/>
    <mergeCell ref="BC238:BR238"/>
    <mergeCell ref="BS238:CH238"/>
    <mergeCell ref="CI238:CZ238"/>
    <mergeCell ref="A237:G237"/>
    <mergeCell ref="H237:BB237"/>
    <mergeCell ref="BC237:BR237"/>
    <mergeCell ref="BS237:CH237"/>
    <mergeCell ref="CI237:CZ237"/>
    <mergeCell ref="A235:G235"/>
    <mergeCell ref="H235:BB235"/>
    <mergeCell ref="BC235:BR235"/>
    <mergeCell ref="BS235:CH235"/>
    <mergeCell ref="CI235:CZ235"/>
    <mergeCell ref="A236:CZ236"/>
    <mergeCell ref="A232:CZ232"/>
    <mergeCell ref="W233:CZ233"/>
    <mergeCell ref="A234:G234"/>
    <mergeCell ref="H234:BB234"/>
    <mergeCell ref="BC234:BR234"/>
    <mergeCell ref="BS234:CH234"/>
    <mergeCell ref="CI234:CZ234"/>
    <mergeCell ref="A231:BR231"/>
    <mergeCell ref="BS231:CH231"/>
    <mergeCell ref="CI231:CZ231"/>
    <mergeCell ref="A229:G229"/>
    <mergeCell ref="H229:BR229"/>
    <mergeCell ref="BS229:CH229"/>
    <mergeCell ref="CI229:CZ229"/>
    <mergeCell ref="A228:G228"/>
    <mergeCell ref="H228:BR228"/>
    <mergeCell ref="BS228:CH228"/>
    <mergeCell ref="CI228:CZ228"/>
    <mergeCell ref="A230:G230"/>
    <mergeCell ref="H230:BR230"/>
    <mergeCell ref="BS230:CH230"/>
    <mergeCell ref="CI230:CZ230"/>
    <mergeCell ref="A227:G227"/>
    <mergeCell ref="H227:BR227"/>
    <mergeCell ref="BS227:CH227"/>
    <mergeCell ref="CI227:CZ227"/>
    <mergeCell ref="A226:G226"/>
    <mergeCell ref="H226:BR226"/>
    <mergeCell ref="BS226:CH226"/>
    <mergeCell ref="CI226:CZ226"/>
    <mergeCell ref="A224:G224"/>
    <mergeCell ref="H224:BR224"/>
    <mergeCell ref="BS224:CH224"/>
    <mergeCell ref="CI224:CZ224"/>
    <mergeCell ref="A225:G225"/>
    <mergeCell ref="H225:BR225"/>
    <mergeCell ref="BS225:CH225"/>
    <mergeCell ref="CI225:CZ225"/>
    <mergeCell ref="A221:G221"/>
    <mergeCell ref="H221:BR221"/>
    <mergeCell ref="BS221:CH221"/>
    <mergeCell ref="CI221:CZ221"/>
    <mergeCell ref="A222:CZ222"/>
    <mergeCell ref="A223:G223"/>
    <mergeCell ref="H223:BR223"/>
    <mergeCell ref="BS223:CH223"/>
    <mergeCell ref="CI223:CZ223"/>
    <mergeCell ref="A218:CZ218"/>
    <mergeCell ref="W219:CZ219"/>
    <mergeCell ref="A220:G220"/>
    <mergeCell ref="H220:BR220"/>
    <mergeCell ref="BS220:CH220"/>
    <mergeCell ref="CI220:CZ220"/>
    <mergeCell ref="A216:BB216"/>
    <mergeCell ref="BC216:BR216"/>
    <mergeCell ref="BS216:CH216"/>
    <mergeCell ref="CI216:CZ216"/>
    <mergeCell ref="A217:BB217"/>
    <mergeCell ref="BC217:BR217"/>
    <mergeCell ref="BS217:CH217"/>
    <mergeCell ref="CI217:CZ217"/>
    <mergeCell ref="A213:BB213"/>
    <mergeCell ref="BC213:BR213"/>
    <mergeCell ref="BS213:CH213"/>
    <mergeCell ref="CI213:CZ213"/>
    <mergeCell ref="A214:CZ214"/>
    <mergeCell ref="A215:G215"/>
    <mergeCell ref="H215:BB215"/>
    <mergeCell ref="BC215:BR215"/>
    <mergeCell ref="BS215:CH215"/>
    <mergeCell ref="CI215:CZ215"/>
    <mergeCell ref="A212:G212"/>
    <mergeCell ref="H212:BB212"/>
    <mergeCell ref="BC212:BR212"/>
    <mergeCell ref="BS212:CH212"/>
    <mergeCell ref="CI212:CZ212"/>
    <mergeCell ref="A211:G211"/>
    <mergeCell ref="H211:BB211"/>
    <mergeCell ref="BC211:BR211"/>
    <mergeCell ref="BS211:CH211"/>
    <mergeCell ref="CI211:CZ211"/>
    <mergeCell ref="A209:G209"/>
    <mergeCell ref="H209:BB209"/>
    <mergeCell ref="BC209:BR209"/>
    <mergeCell ref="BS209:CH209"/>
    <mergeCell ref="CI209:CZ209"/>
    <mergeCell ref="A210:G210"/>
    <mergeCell ref="H210:BB210"/>
    <mergeCell ref="BC210:BR210"/>
    <mergeCell ref="BS210:CH210"/>
    <mergeCell ref="CI210:CZ210"/>
    <mergeCell ref="A208:G208"/>
    <mergeCell ref="H208:BB208"/>
    <mergeCell ref="BC208:BR208"/>
    <mergeCell ref="BS208:CH208"/>
    <mergeCell ref="CI208:CZ208"/>
    <mergeCell ref="A207:G207"/>
    <mergeCell ref="H207:BB207"/>
    <mergeCell ref="BC207:BR207"/>
    <mergeCell ref="BS207:CH207"/>
    <mergeCell ref="CI207:CZ207"/>
    <mergeCell ref="A205:G205"/>
    <mergeCell ref="H205:BB205"/>
    <mergeCell ref="BC205:BR205"/>
    <mergeCell ref="BS205:CH205"/>
    <mergeCell ref="CI205:CZ205"/>
    <mergeCell ref="A206:G206"/>
    <mergeCell ref="H206:BB206"/>
    <mergeCell ref="BC206:BR206"/>
    <mergeCell ref="BS206:CH206"/>
    <mergeCell ref="CI206:CZ206"/>
    <mergeCell ref="A204:G204"/>
    <mergeCell ref="H204:BB204"/>
    <mergeCell ref="BC204:BR204"/>
    <mergeCell ref="BS204:CH204"/>
    <mergeCell ref="CI204:CZ204"/>
    <mergeCell ref="A202:G202"/>
    <mergeCell ref="H202:BB202"/>
    <mergeCell ref="BC202:BR202"/>
    <mergeCell ref="BS202:CH202"/>
    <mergeCell ref="CI202:CZ202"/>
    <mergeCell ref="A203:G203"/>
    <mergeCell ref="H203:BB203"/>
    <mergeCell ref="BC203:BR203"/>
    <mergeCell ref="BS203:CH203"/>
    <mergeCell ref="CI203:CZ203"/>
    <mergeCell ref="A200:G200"/>
    <mergeCell ref="H200:BB200"/>
    <mergeCell ref="BC200:BR200"/>
    <mergeCell ref="BS200:CH200"/>
    <mergeCell ref="CI200:CZ200"/>
    <mergeCell ref="A201:CZ201"/>
    <mergeCell ref="A197:CZ197"/>
    <mergeCell ref="W198:CZ198"/>
    <mergeCell ref="A199:G199"/>
    <mergeCell ref="H199:BB199"/>
    <mergeCell ref="BC199:BR199"/>
    <mergeCell ref="BS199:CH199"/>
    <mergeCell ref="CI199:CZ199"/>
    <mergeCell ref="A196:AN196"/>
    <mergeCell ref="AO196:BD196"/>
    <mergeCell ref="BE196:BT196"/>
    <mergeCell ref="BU196:CJ196"/>
    <mergeCell ref="CK196:CZ196"/>
    <mergeCell ref="A195:G195"/>
    <mergeCell ref="H195:AN195"/>
    <mergeCell ref="AO195:BD195"/>
    <mergeCell ref="BE195:BT195"/>
    <mergeCell ref="BU195:CJ195"/>
    <mergeCell ref="CK195:CZ195"/>
    <mergeCell ref="A193:CZ193"/>
    <mergeCell ref="A194:G194"/>
    <mergeCell ref="H194:AN194"/>
    <mergeCell ref="AO194:BD194"/>
    <mergeCell ref="BE194:BT194"/>
    <mergeCell ref="BU194:CJ194"/>
    <mergeCell ref="CK194:CZ194"/>
    <mergeCell ref="A192:G192"/>
    <mergeCell ref="H192:AN192"/>
    <mergeCell ref="AO192:BD192"/>
    <mergeCell ref="BE192:BT192"/>
    <mergeCell ref="BU192:CJ192"/>
    <mergeCell ref="CK192:CZ192"/>
    <mergeCell ref="A189:CZ189"/>
    <mergeCell ref="W190:CZ190"/>
    <mergeCell ref="A191:G191"/>
    <mergeCell ref="H191:AN191"/>
    <mergeCell ref="AO191:BD191"/>
    <mergeCell ref="BE191:BT191"/>
    <mergeCell ref="BU191:CJ191"/>
    <mergeCell ref="CK191:CZ191"/>
    <mergeCell ref="A188:AN188"/>
    <mergeCell ref="AO188:BD188"/>
    <mergeCell ref="BE188:BT188"/>
    <mergeCell ref="BU188:CJ188"/>
    <mergeCell ref="CK188:CZ188"/>
    <mergeCell ref="A187:G187"/>
    <mergeCell ref="H187:AN187"/>
    <mergeCell ref="AO187:BD187"/>
    <mergeCell ref="BE187:BT187"/>
    <mergeCell ref="BU187:CJ187"/>
    <mergeCell ref="CK187:CZ187"/>
    <mergeCell ref="A185:CZ185"/>
    <mergeCell ref="A186:G186"/>
    <mergeCell ref="H186:AN186"/>
    <mergeCell ref="AO186:BD186"/>
    <mergeCell ref="BE186:BT186"/>
    <mergeCell ref="BU186:CJ186"/>
    <mergeCell ref="CK186:CZ186"/>
    <mergeCell ref="A184:G184"/>
    <mergeCell ref="H184:AN184"/>
    <mergeCell ref="AO184:BD184"/>
    <mergeCell ref="BE184:BT184"/>
    <mergeCell ref="BU184:CJ184"/>
    <mergeCell ref="CK184:CZ184"/>
    <mergeCell ref="A181:CZ181"/>
    <mergeCell ref="W182:CZ182"/>
    <mergeCell ref="A183:G183"/>
    <mergeCell ref="H183:AN183"/>
    <mergeCell ref="AO183:BD183"/>
    <mergeCell ref="BE183:BT183"/>
    <mergeCell ref="BU183:CJ183"/>
    <mergeCell ref="CK183:CZ183"/>
    <mergeCell ref="A173:BB173"/>
    <mergeCell ref="BC173:BR173"/>
    <mergeCell ref="BS173:CH173"/>
    <mergeCell ref="CI173:CZ173"/>
    <mergeCell ref="A174:BB174"/>
    <mergeCell ref="BC174:BR174"/>
    <mergeCell ref="BS174:CH174"/>
    <mergeCell ref="CI174:CZ174"/>
    <mergeCell ref="A171:CZ171"/>
    <mergeCell ref="A172:G172"/>
    <mergeCell ref="H172:BB172"/>
    <mergeCell ref="BC172:BR172"/>
    <mergeCell ref="BS172:CH172"/>
    <mergeCell ref="CI172:CZ172"/>
    <mergeCell ref="A169:G169"/>
    <mergeCell ref="H169:BB169"/>
    <mergeCell ref="BC169:BR169"/>
    <mergeCell ref="BS169:CH169"/>
    <mergeCell ref="CI169:CZ169"/>
    <mergeCell ref="A170:BB170"/>
    <mergeCell ref="BC170:BR170"/>
    <mergeCell ref="BS170:CH170"/>
    <mergeCell ref="CI170:CZ170"/>
    <mergeCell ref="A167:G167"/>
    <mergeCell ref="H167:BB167"/>
    <mergeCell ref="BC167:BR167"/>
    <mergeCell ref="BS167:CH167"/>
    <mergeCell ref="CI167:CZ167"/>
    <mergeCell ref="A168:CZ168"/>
    <mergeCell ref="A164:CZ164"/>
    <mergeCell ref="W165:CZ165"/>
    <mergeCell ref="A166:G166"/>
    <mergeCell ref="H166:BB166"/>
    <mergeCell ref="BC166:BR166"/>
    <mergeCell ref="BS166:CH166"/>
    <mergeCell ref="CI166:CZ166"/>
    <mergeCell ref="A163:AN163"/>
    <mergeCell ref="AO163:BD163"/>
    <mergeCell ref="BE163:BT163"/>
    <mergeCell ref="BU163:CJ163"/>
    <mergeCell ref="CK163:CZ163"/>
    <mergeCell ref="A162:G162"/>
    <mergeCell ref="H162:AN162"/>
    <mergeCell ref="AO162:BD162"/>
    <mergeCell ref="BE162:BT162"/>
    <mergeCell ref="BU162:CJ162"/>
    <mergeCell ref="CK162:CZ162"/>
    <mergeCell ref="A161:G161"/>
    <mergeCell ref="H161:AN161"/>
    <mergeCell ref="AO161:BD161"/>
    <mergeCell ref="BE161:BT161"/>
    <mergeCell ref="BU161:CJ161"/>
    <mergeCell ref="CK161:CZ161"/>
    <mergeCell ref="A160:G160"/>
    <mergeCell ref="H160:AN160"/>
    <mergeCell ref="AO160:BD160"/>
    <mergeCell ref="BE160:BT160"/>
    <mergeCell ref="BU160:CJ160"/>
    <mergeCell ref="CK160:CZ160"/>
    <mergeCell ref="A159:G159"/>
    <mergeCell ref="H159:AN159"/>
    <mergeCell ref="AO159:BD159"/>
    <mergeCell ref="BE159:BT159"/>
    <mergeCell ref="BU159:CJ159"/>
    <mergeCell ref="CK159:CZ159"/>
    <mergeCell ref="A158:G158"/>
    <mergeCell ref="H158:AN158"/>
    <mergeCell ref="AO158:BD158"/>
    <mergeCell ref="BE158:BT158"/>
    <mergeCell ref="BU158:CJ158"/>
    <mergeCell ref="CK158:CZ158"/>
    <mergeCell ref="A157:G157"/>
    <mergeCell ref="H157:AN157"/>
    <mergeCell ref="AO157:BD157"/>
    <mergeCell ref="BE157:BT157"/>
    <mergeCell ref="BU157:CJ157"/>
    <mergeCell ref="CK157:CZ157"/>
    <mergeCell ref="A155:CZ155"/>
    <mergeCell ref="A156:G156"/>
    <mergeCell ref="H156:AN156"/>
    <mergeCell ref="AO156:BD156"/>
    <mergeCell ref="BE156:BT156"/>
    <mergeCell ref="BU156:CJ156"/>
    <mergeCell ref="CK156:CZ156"/>
    <mergeCell ref="A154:G154"/>
    <mergeCell ref="H154:AN154"/>
    <mergeCell ref="AO154:BD154"/>
    <mergeCell ref="BE154:BT154"/>
    <mergeCell ref="BU154:CJ154"/>
    <mergeCell ref="CK154:CZ154"/>
    <mergeCell ref="A150:CZ150"/>
    <mergeCell ref="A151:CZ151"/>
    <mergeCell ref="W152:CZ152"/>
    <mergeCell ref="A153:G153"/>
    <mergeCell ref="H153:AN153"/>
    <mergeCell ref="AO153:BD153"/>
    <mergeCell ref="BE153:BT153"/>
    <mergeCell ref="BU153:CJ153"/>
    <mergeCell ref="CK153:CZ153"/>
    <mergeCell ref="A148:BB148"/>
    <mergeCell ref="BC148:BR148"/>
    <mergeCell ref="BS148:CH148"/>
    <mergeCell ref="CI148:CZ148"/>
    <mergeCell ref="A149:BB149"/>
    <mergeCell ref="BC149:BR149"/>
    <mergeCell ref="BS149:CH149"/>
    <mergeCell ref="CI149:CZ149"/>
    <mergeCell ref="A146:CZ146"/>
    <mergeCell ref="A147:G147"/>
    <mergeCell ref="H147:BB147"/>
    <mergeCell ref="BC147:BR147"/>
    <mergeCell ref="BS147:CH147"/>
    <mergeCell ref="CI147:CZ147"/>
    <mergeCell ref="A144:G144"/>
    <mergeCell ref="H144:BB144"/>
    <mergeCell ref="BC144:BR144"/>
    <mergeCell ref="BS144:CH144"/>
    <mergeCell ref="CI144:CZ144"/>
    <mergeCell ref="A145:BB145"/>
    <mergeCell ref="BC145:BR145"/>
    <mergeCell ref="BS145:CH145"/>
    <mergeCell ref="CI145:CZ145"/>
    <mergeCell ref="A142:G142"/>
    <mergeCell ref="H142:BB142"/>
    <mergeCell ref="BC142:BR142"/>
    <mergeCell ref="BS142:CH142"/>
    <mergeCell ref="CI142:CZ142"/>
    <mergeCell ref="A143:CZ143"/>
    <mergeCell ref="A137:CZ137"/>
    <mergeCell ref="W139:CZ139"/>
    <mergeCell ref="A141:G141"/>
    <mergeCell ref="H141:BB141"/>
    <mergeCell ref="BC141:BR141"/>
    <mergeCell ref="BS141:CH141"/>
    <mergeCell ref="CI141:CZ141"/>
    <mergeCell ref="A135:BB135"/>
    <mergeCell ref="BC135:BR135"/>
    <mergeCell ref="BS135:CH135"/>
    <mergeCell ref="CI135:CZ135"/>
    <mergeCell ref="A136:BB136"/>
    <mergeCell ref="BC136:BR136"/>
    <mergeCell ref="BS136:CH136"/>
    <mergeCell ref="CI136:CZ136"/>
    <mergeCell ref="A133:CZ133"/>
    <mergeCell ref="A134:G134"/>
    <mergeCell ref="H134:BB134"/>
    <mergeCell ref="BC134:BR134"/>
    <mergeCell ref="BS134:CH134"/>
    <mergeCell ref="CI134:CZ134"/>
    <mergeCell ref="A131:G131"/>
    <mergeCell ref="H131:BB131"/>
    <mergeCell ref="BC131:BR131"/>
    <mergeCell ref="BS131:CH131"/>
    <mergeCell ref="CI131:CZ131"/>
    <mergeCell ref="A132:BB132"/>
    <mergeCell ref="BC132:BR132"/>
    <mergeCell ref="BS132:CH132"/>
    <mergeCell ref="CI132:CZ132"/>
    <mergeCell ref="A129:G129"/>
    <mergeCell ref="H129:BB129"/>
    <mergeCell ref="BC129:BR129"/>
    <mergeCell ref="BS129:CH129"/>
    <mergeCell ref="CI129:CZ129"/>
    <mergeCell ref="A130:CZ130"/>
    <mergeCell ref="A124:CZ124"/>
    <mergeCell ref="W126:CZ126"/>
    <mergeCell ref="A128:G128"/>
    <mergeCell ref="H128:BB128"/>
    <mergeCell ref="BC128:BR128"/>
    <mergeCell ref="BS128:CH128"/>
    <mergeCell ref="CI128:CZ128"/>
    <mergeCell ref="A123:BB123"/>
    <mergeCell ref="BC123:BR123"/>
    <mergeCell ref="BS123:CH123"/>
    <mergeCell ref="CI123:CZ123"/>
    <mergeCell ref="A121:G121"/>
    <mergeCell ref="H121:BB121"/>
    <mergeCell ref="BC121:BR121"/>
    <mergeCell ref="BS121:CH121"/>
    <mergeCell ref="CI121:CZ121"/>
    <mergeCell ref="A122:BB122"/>
    <mergeCell ref="BC122:BR122"/>
    <mergeCell ref="BS122:CH122"/>
    <mergeCell ref="CI122:CZ122"/>
    <mergeCell ref="A119:CZ119"/>
    <mergeCell ref="A120:G120"/>
    <mergeCell ref="H120:BB120"/>
    <mergeCell ref="BC120:BR120"/>
    <mergeCell ref="BS120:CH120"/>
    <mergeCell ref="CI120:CZ120"/>
    <mergeCell ref="A117:G117"/>
    <mergeCell ref="H117:BB117"/>
    <mergeCell ref="BC117:BR117"/>
    <mergeCell ref="BS117:CH117"/>
    <mergeCell ref="CI117:CZ117"/>
    <mergeCell ref="A118:BB118"/>
    <mergeCell ref="BC118:BR118"/>
    <mergeCell ref="BS118:CH118"/>
    <mergeCell ref="CI118:CZ118"/>
    <mergeCell ref="A115:G115"/>
    <mergeCell ref="H115:BB115"/>
    <mergeCell ref="BC115:BR115"/>
    <mergeCell ref="BS115:CH115"/>
    <mergeCell ref="CI115:CZ115"/>
    <mergeCell ref="A116:G116"/>
    <mergeCell ref="H116:BB116"/>
    <mergeCell ref="BC116:BR116"/>
    <mergeCell ref="BS116:CH116"/>
    <mergeCell ref="CI116:CZ116"/>
    <mergeCell ref="A113:G113"/>
    <mergeCell ref="H113:BB113"/>
    <mergeCell ref="BC113:BR113"/>
    <mergeCell ref="BS113:CH113"/>
    <mergeCell ref="CI113:CZ113"/>
    <mergeCell ref="A114:CZ114"/>
    <mergeCell ref="A109:CZ109"/>
    <mergeCell ref="A110:CZ110"/>
    <mergeCell ref="W111:CZ111"/>
    <mergeCell ref="A112:G112"/>
    <mergeCell ref="H112:BB112"/>
    <mergeCell ref="BC112:BR112"/>
    <mergeCell ref="BS112:CH112"/>
    <mergeCell ref="CI112:CZ112"/>
    <mergeCell ref="A107:BB107"/>
    <mergeCell ref="BC107:BR107"/>
    <mergeCell ref="BS107:CH107"/>
    <mergeCell ref="CI107:CZ107"/>
    <mergeCell ref="A108:BB108"/>
    <mergeCell ref="BC108:BR108"/>
    <mergeCell ref="BS108:CH108"/>
    <mergeCell ref="CI108:CZ108"/>
    <mergeCell ref="A105:CZ105"/>
    <mergeCell ref="A106:G106"/>
    <mergeCell ref="H106:BB106"/>
    <mergeCell ref="BC106:BR106"/>
    <mergeCell ref="BS106:CH106"/>
    <mergeCell ref="CI106:CZ106"/>
    <mergeCell ref="A103:G103"/>
    <mergeCell ref="H103:BB103"/>
    <mergeCell ref="BC103:BR103"/>
    <mergeCell ref="BS103:CH103"/>
    <mergeCell ref="CI103:CZ103"/>
    <mergeCell ref="A104:BB104"/>
    <mergeCell ref="BC104:BR104"/>
    <mergeCell ref="BS104:CH104"/>
    <mergeCell ref="CI104:CZ104"/>
    <mergeCell ref="A101:G101"/>
    <mergeCell ref="H101:BB101"/>
    <mergeCell ref="BC101:BR101"/>
    <mergeCell ref="BS101:CH101"/>
    <mergeCell ref="CI101:CZ101"/>
    <mergeCell ref="A102:CZ102"/>
    <mergeCell ref="A96:CZ96"/>
    <mergeCell ref="W98:CZ98"/>
    <mergeCell ref="A100:G100"/>
    <mergeCell ref="H100:BB100"/>
    <mergeCell ref="BC100:BR100"/>
    <mergeCell ref="BS100:CH100"/>
    <mergeCell ref="CI100:CZ100"/>
    <mergeCell ref="A94:BB94"/>
    <mergeCell ref="BC94:BR94"/>
    <mergeCell ref="BS94:CH94"/>
    <mergeCell ref="CI94:CZ94"/>
    <mergeCell ref="A95:BB95"/>
    <mergeCell ref="BC95:BR95"/>
    <mergeCell ref="BS95:CH95"/>
    <mergeCell ref="CI95:CZ95"/>
    <mergeCell ref="A92:CZ92"/>
    <mergeCell ref="A93:G93"/>
    <mergeCell ref="H93:BB93"/>
    <mergeCell ref="BC93:BR93"/>
    <mergeCell ref="BS93:CH93"/>
    <mergeCell ref="CI93:CZ93"/>
    <mergeCell ref="A90:G90"/>
    <mergeCell ref="H90:BB90"/>
    <mergeCell ref="BC90:BR90"/>
    <mergeCell ref="BS90:CH90"/>
    <mergeCell ref="CI90:CZ90"/>
    <mergeCell ref="A91:BB91"/>
    <mergeCell ref="BC91:BR91"/>
    <mergeCell ref="BS91:CH91"/>
    <mergeCell ref="CI91:CZ91"/>
    <mergeCell ref="A88:G88"/>
    <mergeCell ref="H88:BB88"/>
    <mergeCell ref="BC88:BR88"/>
    <mergeCell ref="BS88:CH88"/>
    <mergeCell ref="CI88:CZ88"/>
    <mergeCell ref="A89:CZ89"/>
    <mergeCell ref="A84:CZ84"/>
    <mergeCell ref="A85:CZ85"/>
    <mergeCell ref="W86:CZ86"/>
    <mergeCell ref="A87:G87"/>
    <mergeCell ref="H87:BB87"/>
    <mergeCell ref="BC87:BR87"/>
    <mergeCell ref="BS87:CH87"/>
    <mergeCell ref="CI87:CZ87"/>
    <mergeCell ref="A50:F50"/>
    <mergeCell ref="G50:BU50"/>
    <mergeCell ref="BV50:CK50"/>
    <mergeCell ref="CL50:CZ50"/>
    <mergeCell ref="A48:F48"/>
    <mergeCell ref="H48:BU48"/>
    <mergeCell ref="BV48:CK48"/>
    <mergeCell ref="CL48:CZ48"/>
    <mergeCell ref="A49:F49"/>
    <mergeCell ref="H49:BU49"/>
    <mergeCell ref="BV49:CK49"/>
    <mergeCell ref="CL49:CZ49"/>
    <mergeCell ref="A45:F46"/>
    <mergeCell ref="H45:BU45"/>
    <mergeCell ref="BV45:CK46"/>
    <mergeCell ref="CL45:CZ46"/>
    <mergeCell ref="H46:BU46"/>
    <mergeCell ref="A47:F47"/>
    <mergeCell ref="H47:BU47"/>
    <mergeCell ref="BV47:CK47"/>
    <mergeCell ref="CL47:CZ47"/>
    <mergeCell ref="A42:F42"/>
    <mergeCell ref="G42:BU42"/>
    <mergeCell ref="BV42:CK42"/>
    <mergeCell ref="CL42:CZ42"/>
    <mergeCell ref="A43:CZ43"/>
    <mergeCell ref="A44:F44"/>
    <mergeCell ref="H44:BU44"/>
    <mergeCell ref="BV44:CK44"/>
    <mergeCell ref="CL44:CZ44"/>
    <mergeCell ref="A37:CZ37"/>
    <mergeCell ref="W38:CZ38"/>
    <mergeCell ref="A40:AN40"/>
    <mergeCell ref="AO40:CZ40"/>
    <mergeCell ref="A41:F41"/>
    <mergeCell ref="G41:BU41"/>
    <mergeCell ref="BV41:CK41"/>
    <mergeCell ref="CL41:CZ41"/>
    <mergeCell ref="A34:AX34"/>
    <mergeCell ref="AY34:BP34"/>
    <mergeCell ref="BQ34:CH34"/>
    <mergeCell ref="CI34:CZ34"/>
    <mergeCell ref="A35:F35"/>
    <mergeCell ref="G35:AX35"/>
    <mergeCell ref="AY35:BP35"/>
    <mergeCell ref="BQ35:CH35"/>
    <mergeCell ref="CI35:CZ35"/>
    <mergeCell ref="A31:AX31"/>
    <mergeCell ref="AY31:BP31"/>
    <mergeCell ref="BQ31:CH31"/>
    <mergeCell ref="CI31:CZ31"/>
    <mergeCell ref="A32:CZ32"/>
    <mergeCell ref="A33:F33"/>
    <mergeCell ref="G33:AX33"/>
    <mergeCell ref="AY33:BP33"/>
    <mergeCell ref="BQ33:CH33"/>
    <mergeCell ref="CI33:CZ33"/>
    <mergeCell ref="A29:CZ29"/>
    <mergeCell ref="A30:F30"/>
    <mergeCell ref="G30:AX30"/>
    <mergeCell ref="AY30:BP30"/>
    <mergeCell ref="BQ30:CH30"/>
    <mergeCell ref="CI30:CZ30"/>
    <mergeCell ref="A28:F28"/>
    <mergeCell ref="G28:AC28"/>
    <mergeCell ref="AD28:AX28"/>
    <mergeCell ref="AY28:BP28"/>
    <mergeCell ref="BQ28:CH28"/>
    <mergeCell ref="CI28:CZ28"/>
    <mergeCell ref="CI21:CZ21"/>
    <mergeCell ref="A23:CZ23"/>
    <mergeCell ref="W25:CZ25"/>
    <mergeCell ref="A27:F27"/>
    <mergeCell ref="G27:AX27"/>
    <mergeCell ref="AY27:BP27"/>
    <mergeCell ref="BQ27:CH27"/>
    <mergeCell ref="CI27:CZ27"/>
    <mergeCell ref="A21:F21"/>
    <mergeCell ref="G21:AC21"/>
    <mergeCell ref="AD21:AX21"/>
    <mergeCell ref="AY21:BP21"/>
    <mergeCell ref="BQ21:CH21"/>
    <mergeCell ref="A20:AC20"/>
    <mergeCell ref="AD20:AX20"/>
    <mergeCell ref="AY20:BP20"/>
    <mergeCell ref="BQ20:CH20"/>
    <mergeCell ref="CI20:CZ20"/>
    <mergeCell ref="A19:F19"/>
    <mergeCell ref="G19:AC19"/>
    <mergeCell ref="AD19:AX19"/>
    <mergeCell ref="AY19:BP19"/>
    <mergeCell ref="BQ19:CH19"/>
    <mergeCell ref="CI19:CZ19"/>
    <mergeCell ref="A17:CZ17"/>
    <mergeCell ref="A18:F18"/>
    <mergeCell ref="G18:AC18"/>
    <mergeCell ref="AD18:AX18"/>
    <mergeCell ref="AY18:BP18"/>
    <mergeCell ref="BQ18:CH18"/>
    <mergeCell ref="CI18:CZ18"/>
    <mergeCell ref="A16:F16"/>
    <mergeCell ref="G16:AC16"/>
    <mergeCell ref="AD16:AX16"/>
    <mergeCell ref="AY16:BP16"/>
    <mergeCell ref="BQ16:CH16"/>
    <mergeCell ref="CI16:CZ16"/>
    <mergeCell ref="A15:F15"/>
    <mergeCell ref="G15:AC15"/>
    <mergeCell ref="AD15:AX15"/>
    <mergeCell ref="AY15:BP15"/>
    <mergeCell ref="BQ15:CH15"/>
    <mergeCell ref="CI15:CZ15"/>
    <mergeCell ref="A14:AC14"/>
    <mergeCell ref="AD14:BB14"/>
    <mergeCell ref="BC14:BR14"/>
    <mergeCell ref="BS14:CH14"/>
    <mergeCell ref="CI14:CZ14"/>
    <mergeCell ref="A13:F13"/>
    <mergeCell ref="G13:AC13"/>
    <mergeCell ref="AD13:BB13"/>
    <mergeCell ref="BC13:BR13"/>
    <mergeCell ref="BS13:CH13"/>
    <mergeCell ref="CI13:CZ13"/>
    <mergeCell ref="A12:F12"/>
    <mergeCell ref="G12:AC12"/>
    <mergeCell ref="AD12:BB12"/>
    <mergeCell ref="BC12:BR12"/>
    <mergeCell ref="BS12:CH12"/>
    <mergeCell ref="CI12:CZ12"/>
    <mergeCell ref="A11:F11"/>
    <mergeCell ref="G11:AC11"/>
    <mergeCell ref="AD11:BB11"/>
    <mergeCell ref="BC11:BR11"/>
    <mergeCell ref="BS11:CH11"/>
    <mergeCell ref="CI11:CZ11"/>
    <mergeCell ref="A2:CZ2"/>
    <mergeCell ref="W4:CZ4"/>
    <mergeCell ref="A6:F6"/>
    <mergeCell ref="G6:AC6"/>
    <mergeCell ref="AD6:BB6"/>
    <mergeCell ref="BC6:BR6"/>
    <mergeCell ref="BS6:CH6"/>
    <mergeCell ref="CI6:CZ6"/>
    <mergeCell ref="A10:F10"/>
    <mergeCell ref="G10:AC10"/>
    <mergeCell ref="AD10:BB10"/>
    <mergeCell ref="BC10:BR10"/>
    <mergeCell ref="BS10:CH10"/>
    <mergeCell ref="CI10:CZ10"/>
    <mergeCell ref="A8:CZ8"/>
    <mergeCell ref="A9:F9"/>
    <mergeCell ref="G9:AC9"/>
    <mergeCell ref="AD9:BB9"/>
    <mergeCell ref="BC9:BR9"/>
    <mergeCell ref="BS9:CH9"/>
    <mergeCell ref="CI9:CZ9"/>
    <mergeCell ref="A7:F7"/>
    <mergeCell ref="G7:AC7"/>
    <mergeCell ref="AD7:BB7"/>
    <mergeCell ref="BC7:BR7"/>
    <mergeCell ref="BS7:CH7"/>
    <mergeCell ref="CI7:CZ7"/>
    <mergeCell ref="W175:CZ175"/>
    <mergeCell ref="A176:G176"/>
    <mergeCell ref="H176:AN176"/>
    <mergeCell ref="AO176:BD176"/>
    <mergeCell ref="BE176:BT176"/>
    <mergeCell ref="BU176:CJ176"/>
    <mergeCell ref="CK176:CZ176"/>
    <mergeCell ref="A177:G177"/>
    <mergeCell ref="H177:AN177"/>
    <mergeCell ref="AO177:BD177"/>
    <mergeCell ref="BE177:BT177"/>
    <mergeCell ref="BU177:CJ177"/>
    <mergeCell ref="CK177:CZ177"/>
    <mergeCell ref="A180:AN180"/>
    <mergeCell ref="AO180:BD180"/>
    <mergeCell ref="BE180:BT180"/>
    <mergeCell ref="BU180:CJ180"/>
    <mergeCell ref="CK180:CZ180"/>
    <mergeCell ref="A178:CZ178"/>
    <mergeCell ref="A179:G179"/>
    <mergeCell ref="H179:AN179"/>
    <mergeCell ref="AO179:BD179"/>
    <mergeCell ref="BE179:BT179"/>
    <mergeCell ref="BU179:CJ179"/>
    <mergeCell ref="CK179:CZ179"/>
  </mergeCells>
  <pageMargins left="0.7" right="0.7" top="0.75" bottom="0.75" header="0.3" footer="0.3"/>
  <pageSetup paperSize="9" scale="63" fitToHeight="0" orientation="portrait" r:id="rId1"/>
  <rowBreaks count="2" manualBreakCount="2">
    <brk id="162" max="103" man="1"/>
    <brk id="218"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DC108"/>
  <sheetViews>
    <sheetView view="pageBreakPreview" topLeftCell="A73" zoomScaleNormal="100" zoomScaleSheetLayoutView="100" workbookViewId="0">
      <selection activeCell="A28" sqref="A28:D28"/>
    </sheetView>
  </sheetViews>
  <sheetFormatPr defaultColWidth="0.85546875" defaultRowHeight="15" x14ac:dyDescent="0.25"/>
  <cols>
    <col min="1" max="97" width="1.140625" style="1" customWidth="1"/>
    <col min="98" max="248" width="0.85546875" style="1"/>
    <col min="249" max="249" width="1" style="1" customWidth="1"/>
    <col min="250" max="504" width="0.85546875" style="1"/>
    <col min="505" max="505" width="7.5703125" style="1" customWidth="1"/>
    <col min="506" max="760" width="0.85546875" style="1"/>
    <col min="761" max="761" width="7.5703125" style="1" customWidth="1"/>
    <col min="762" max="1016" width="0.85546875" style="1"/>
    <col min="1017" max="1017" width="7.5703125" style="1" customWidth="1"/>
    <col min="1018" max="1272" width="0.85546875" style="1"/>
    <col min="1273" max="1273" width="7.5703125" style="1" customWidth="1"/>
    <col min="1274" max="1528" width="0.85546875" style="1"/>
    <col min="1529" max="1529" width="7.5703125" style="1" customWidth="1"/>
    <col min="1530" max="1784" width="0.85546875" style="1"/>
    <col min="1785" max="1785" width="7.5703125" style="1" customWidth="1"/>
    <col min="1786" max="2040" width="0.85546875" style="1"/>
    <col min="2041" max="2041" width="7.5703125" style="1" customWidth="1"/>
    <col min="2042" max="2296" width="0.85546875" style="1"/>
    <col min="2297" max="2297" width="7.5703125" style="1" customWidth="1"/>
    <col min="2298" max="2552" width="0.85546875" style="1"/>
    <col min="2553" max="2553" width="7.5703125" style="1" customWidth="1"/>
    <col min="2554" max="2808" width="0.85546875" style="1"/>
    <col min="2809" max="2809" width="7.5703125" style="1" customWidth="1"/>
    <col min="2810" max="3064" width="0.85546875" style="1"/>
    <col min="3065" max="3065" width="7.5703125" style="1" customWidth="1"/>
    <col min="3066" max="3320" width="0.85546875" style="1"/>
    <col min="3321" max="3321" width="7.5703125" style="1" customWidth="1"/>
    <col min="3322" max="3576" width="0.85546875" style="1"/>
    <col min="3577" max="3577" width="7.5703125" style="1" customWidth="1"/>
    <col min="3578" max="3832" width="0.85546875" style="1"/>
    <col min="3833" max="3833" width="7.5703125" style="1" customWidth="1"/>
    <col min="3834" max="4088" width="0.85546875" style="1"/>
    <col min="4089" max="4089" width="7.5703125" style="1" customWidth="1"/>
    <col min="4090" max="4344" width="0.85546875" style="1"/>
    <col min="4345" max="4345" width="7.5703125" style="1" customWidth="1"/>
    <col min="4346" max="4600" width="0.85546875" style="1"/>
    <col min="4601" max="4601" width="7.5703125" style="1" customWidth="1"/>
    <col min="4602" max="4856" width="0.85546875" style="1"/>
    <col min="4857" max="4857" width="7.5703125" style="1" customWidth="1"/>
    <col min="4858" max="5112" width="0.85546875" style="1"/>
    <col min="5113" max="5113" width="7.5703125" style="1" customWidth="1"/>
    <col min="5114" max="5368" width="0.85546875" style="1"/>
    <col min="5369" max="5369" width="7.5703125" style="1" customWidth="1"/>
    <col min="5370" max="5624" width="0.85546875" style="1"/>
    <col min="5625" max="5625" width="7.5703125" style="1" customWidth="1"/>
    <col min="5626" max="5880" width="0.85546875" style="1"/>
    <col min="5881" max="5881" width="7.5703125" style="1" customWidth="1"/>
    <col min="5882" max="6136" width="0.85546875" style="1"/>
    <col min="6137" max="6137" width="7.5703125" style="1" customWidth="1"/>
    <col min="6138" max="6392" width="0.85546875" style="1"/>
    <col min="6393" max="6393" width="7.5703125" style="1" customWidth="1"/>
    <col min="6394" max="6648" width="0.85546875" style="1"/>
    <col min="6649" max="6649" width="7.5703125" style="1" customWidth="1"/>
    <col min="6650" max="6904" width="0.85546875" style="1"/>
    <col min="6905" max="6905" width="7.5703125" style="1" customWidth="1"/>
    <col min="6906" max="7160" width="0.85546875" style="1"/>
    <col min="7161" max="7161" width="7.5703125" style="1" customWidth="1"/>
    <col min="7162" max="7416" width="0.85546875" style="1"/>
    <col min="7417" max="7417" width="7.5703125" style="1" customWidth="1"/>
    <col min="7418" max="7672" width="0.85546875" style="1"/>
    <col min="7673" max="7673" width="7.5703125" style="1" customWidth="1"/>
    <col min="7674" max="7928" width="0.85546875" style="1"/>
    <col min="7929" max="7929" width="7.5703125" style="1" customWidth="1"/>
    <col min="7930" max="8184" width="0.85546875" style="1"/>
    <col min="8185" max="8185" width="7.5703125" style="1" customWidth="1"/>
    <col min="8186" max="8440" width="0.85546875" style="1"/>
    <col min="8441" max="8441" width="7.5703125" style="1" customWidth="1"/>
    <col min="8442" max="8696" width="0.85546875" style="1"/>
    <col min="8697" max="8697" width="7.5703125" style="1" customWidth="1"/>
    <col min="8698" max="8952" width="0.85546875" style="1"/>
    <col min="8953" max="8953" width="7.5703125" style="1" customWidth="1"/>
    <col min="8954" max="9208" width="0.85546875" style="1"/>
    <col min="9209" max="9209" width="7.5703125" style="1" customWidth="1"/>
    <col min="9210" max="9464" width="0.85546875" style="1"/>
    <col min="9465" max="9465" width="7.5703125" style="1" customWidth="1"/>
    <col min="9466" max="9720" width="0.85546875" style="1"/>
    <col min="9721" max="9721" width="7.5703125" style="1" customWidth="1"/>
    <col min="9722" max="9976" width="0.85546875" style="1"/>
    <col min="9977" max="9977" width="7.5703125" style="1" customWidth="1"/>
    <col min="9978" max="10232" width="0.85546875" style="1"/>
    <col min="10233" max="10233" width="7.5703125" style="1" customWidth="1"/>
    <col min="10234" max="10488" width="0.85546875" style="1"/>
    <col min="10489" max="10489" width="7.5703125" style="1" customWidth="1"/>
    <col min="10490" max="10744" width="0.85546875" style="1"/>
    <col min="10745" max="10745" width="7.5703125" style="1" customWidth="1"/>
    <col min="10746" max="11000" width="0.85546875" style="1"/>
    <col min="11001" max="11001" width="7.5703125" style="1" customWidth="1"/>
    <col min="11002" max="11256" width="0.85546875" style="1"/>
    <col min="11257" max="11257" width="7.5703125" style="1" customWidth="1"/>
    <col min="11258" max="11512" width="0.85546875" style="1"/>
    <col min="11513" max="11513" width="7.5703125" style="1" customWidth="1"/>
    <col min="11514" max="11768" width="0.85546875" style="1"/>
    <col min="11769" max="11769" width="7.5703125" style="1" customWidth="1"/>
    <col min="11770" max="12024" width="0.85546875" style="1"/>
    <col min="12025" max="12025" width="7.5703125" style="1" customWidth="1"/>
    <col min="12026" max="12280" width="0.85546875" style="1"/>
    <col min="12281" max="12281" width="7.5703125" style="1" customWidth="1"/>
    <col min="12282" max="12536" width="0.85546875" style="1"/>
    <col min="12537" max="12537" width="7.5703125" style="1" customWidth="1"/>
    <col min="12538" max="12792" width="0.85546875" style="1"/>
    <col min="12793" max="12793" width="7.5703125" style="1" customWidth="1"/>
    <col min="12794" max="13048" width="0.85546875" style="1"/>
    <col min="13049" max="13049" width="7.5703125" style="1" customWidth="1"/>
    <col min="13050" max="13304" width="0.85546875" style="1"/>
    <col min="13305" max="13305" width="7.5703125" style="1" customWidth="1"/>
    <col min="13306" max="13560" width="0.85546875" style="1"/>
    <col min="13561" max="13561" width="7.5703125" style="1" customWidth="1"/>
    <col min="13562" max="13816" width="0.85546875" style="1"/>
    <col min="13817" max="13817" width="7.5703125" style="1" customWidth="1"/>
    <col min="13818" max="14072" width="0.85546875" style="1"/>
    <col min="14073" max="14073" width="7.5703125" style="1" customWidth="1"/>
    <col min="14074" max="14328" width="0.85546875" style="1"/>
    <col min="14329" max="14329" width="7.5703125" style="1" customWidth="1"/>
    <col min="14330" max="14584" width="0.85546875" style="1"/>
    <col min="14585" max="14585" width="7.5703125" style="1" customWidth="1"/>
    <col min="14586" max="14840" width="0.85546875" style="1"/>
    <col min="14841" max="14841" width="7.5703125" style="1" customWidth="1"/>
    <col min="14842" max="15096" width="0.85546875" style="1"/>
    <col min="15097" max="15097" width="7.5703125" style="1" customWidth="1"/>
    <col min="15098" max="15352" width="0.85546875" style="1"/>
    <col min="15353" max="15353" width="7.5703125" style="1" customWidth="1"/>
    <col min="15354" max="15608" width="0.85546875" style="1"/>
    <col min="15609" max="15609" width="7.5703125" style="1" customWidth="1"/>
    <col min="15610" max="15864" width="0.85546875" style="1"/>
    <col min="15865" max="15865" width="7.5703125" style="1" customWidth="1"/>
    <col min="15866" max="16120" width="0.85546875" style="1"/>
    <col min="16121" max="16121" width="7.5703125" style="1" customWidth="1"/>
    <col min="16122" max="16384" width="0.85546875" style="1"/>
  </cols>
  <sheetData>
    <row r="1" spans="1:97" ht="21.75" customHeight="1" x14ac:dyDescent="0.25"/>
    <row r="2" spans="1:97" s="20" customFormat="1" ht="48.75" customHeight="1" x14ac:dyDescent="0.25">
      <c r="A2" s="521" t="s">
        <v>422</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c r="BF2" s="521"/>
      <c r="BG2" s="521"/>
      <c r="BH2" s="521"/>
      <c r="BI2" s="521"/>
      <c r="BJ2" s="521"/>
      <c r="BK2" s="521"/>
      <c r="BL2" s="521"/>
      <c r="BM2" s="521"/>
      <c r="BN2" s="521"/>
      <c r="BO2" s="521"/>
      <c r="BP2" s="521"/>
      <c r="BQ2" s="521"/>
      <c r="BR2" s="521"/>
      <c r="BS2" s="521"/>
      <c r="BT2" s="521"/>
      <c r="BU2" s="521"/>
      <c r="BV2" s="521"/>
      <c r="BW2" s="521"/>
      <c r="BX2" s="521"/>
      <c r="BY2" s="521"/>
      <c r="BZ2" s="521"/>
      <c r="CA2" s="521"/>
      <c r="CB2" s="521"/>
      <c r="CC2" s="521"/>
      <c r="CD2" s="521"/>
      <c r="CE2" s="521"/>
      <c r="CF2" s="521"/>
      <c r="CG2" s="521"/>
      <c r="CH2" s="521"/>
      <c r="CI2" s="521"/>
      <c r="CJ2" s="521"/>
      <c r="CK2" s="521"/>
      <c r="CL2" s="521"/>
      <c r="CM2" s="521"/>
      <c r="CN2" s="521"/>
      <c r="CO2" s="521"/>
      <c r="CP2" s="521"/>
      <c r="CQ2" s="521"/>
      <c r="CR2" s="521"/>
      <c r="CS2" s="521"/>
    </row>
    <row r="3" spans="1:97" ht="19.5" customHeight="1" x14ac:dyDescent="0.25"/>
    <row r="4" spans="1:97" ht="15.75" x14ac:dyDescent="0.25">
      <c r="A4" s="522" t="s">
        <v>231</v>
      </c>
      <c r="B4" s="522"/>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2"/>
      <c r="CB4" s="522"/>
      <c r="CC4" s="522"/>
      <c r="CD4" s="522"/>
      <c r="CE4" s="522"/>
      <c r="CF4" s="522"/>
      <c r="CG4" s="522"/>
      <c r="CH4" s="522"/>
      <c r="CI4" s="522"/>
      <c r="CJ4" s="522"/>
      <c r="CK4" s="522"/>
      <c r="CL4" s="522"/>
      <c r="CM4" s="522"/>
      <c r="CN4" s="522"/>
      <c r="CO4" s="522"/>
      <c r="CP4" s="522"/>
      <c r="CQ4" s="522"/>
      <c r="CR4" s="522"/>
      <c r="CS4" s="522"/>
    </row>
    <row r="5" spans="1:97" ht="19.5" customHeight="1" x14ac:dyDescent="0.25"/>
    <row r="6" spans="1:97" s="195" customFormat="1" ht="15.75" x14ac:dyDescent="0.25">
      <c r="A6" s="515" t="s">
        <v>232</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row>
    <row r="7" spans="1:97" ht="6" customHeight="1" x14ac:dyDescent="0.25"/>
    <row r="8" spans="1:97" s="195" customFormat="1" ht="15.75" x14ac:dyDescent="0.25">
      <c r="A8" s="515" t="s">
        <v>247</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6" t="s">
        <v>423</v>
      </c>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c r="CG8" s="516"/>
      <c r="CH8" s="516"/>
      <c r="CI8" s="516"/>
      <c r="CJ8" s="516"/>
      <c r="CK8" s="516"/>
      <c r="CL8" s="516"/>
      <c r="CM8" s="516"/>
      <c r="CN8" s="516"/>
      <c r="CO8" s="516"/>
      <c r="CP8" s="516"/>
      <c r="CQ8" s="516"/>
      <c r="CR8" s="516"/>
      <c r="CS8" s="516"/>
    </row>
    <row r="9" spans="1:97" s="195" customFormat="1" ht="12" customHeight="1" x14ac:dyDescent="0.25">
      <c r="A9" s="194"/>
      <c r="B9" s="194"/>
      <c r="C9" s="194"/>
      <c r="D9" s="194"/>
      <c r="E9" s="194"/>
      <c r="F9" s="194"/>
      <c r="G9" s="194"/>
      <c r="H9" s="194"/>
      <c r="I9" s="194"/>
      <c r="J9" s="194"/>
      <c r="K9" s="194"/>
      <c r="L9" s="194"/>
      <c r="M9" s="194"/>
      <c r="N9" s="194"/>
      <c r="O9" s="194"/>
      <c r="P9" s="194"/>
      <c r="Q9" s="194"/>
      <c r="R9" s="194"/>
      <c r="S9" s="194"/>
      <c r="T9" s="194"/>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row>
    <row r="10" spans="1:97" s="14" customFormat="1" ht="108" customHeight="1" x14ac:dyDescent="0.25">
      <c r="A10" s="517" t="s">
        <v>244</v>
      </c>
      <c r="B10" s="517"/>
      <c r="C10" s="517"/>
      <c r="D10" s="517"/>
      <c r="E10" s="517"/>
      <c r="F10" s="517" t="s">
        <v>0</v>
      </c>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8" t="s">
        <v>264</v>
      </c>
      <c r="AW10" s="519"/>
      <c r="AX10" s="519"/>
      <c r="AY10" s="519"/>
      <c r="AZ10" s="519"/>
      <c r="BA10" s="519"/>
      <c r="BB10" s="519"/>
      <c r="BC10" s="519"/>
      <c r="BD10" s="519"/>
      <c r="BE10" s="519"/>
      <c r="BF10" s="519"/>
      <c r="BG10" s="519"/>
      <c r="BH10" s="519"/>
      <c r="BI10" s="519"/>
      <c r="BJ10" s="519"/>
      <c r="BK10" s="519"/>
      <c r="BL10" s="520"/>
      <c r="BM10" s="518" t="s">
        <v>225</v>
      </c>
      <c r="BN10" s="519"/>
      <c r="BO10" s="519"/>
      <c r="BP10" s="519"/>
      <c r="BQ10" s="519"/>
      <c r="BR10" s="519"/>
      <c r="BS10" s="519"/>
      <c r="BT10" s="519"/>
      <c r="BU10" s="519"/>
      <c r="BV10" s="519"/>
      <c r="BW10" s="519"/>
      <c r="BX10" s="519"/>
      <c r="BY10" s="519"/>
      <c r="BZ10" s="519"/>
      <c r="CA10" s="519"/>
      <c r="CB10" s="519"/>
      <c r="CC10" s="520"/>
      <c r="CD10" s="518" t="s">
        <v>226</v>
      </c>
      <c r="CE10" s="519"/>
      <c r="CF10" s="519"/>
      <c r="CG10" s="519"/>
      <c r="CH10" s="519"/>
      <c r="CI10" s="519"/>
      <c r="CJ10" s="519"/>
      <c r="CK10" s="519"/>
      <c r="CL10" s="519"/>
      <c r="CM10" s="519"/>
      <c r="CN10" s="519"/>
      <c r="CO10" s="519"/>
      <c r="CP10" s="519"/>
      <c r="CQ10" s="519"/>
      <c r="CR10" s="519"/>
      <c r="CS10" s="520"/>
    </row>
    <row r="11" spans="1:97" s="15" customFormat="1" x14ac:dyDescent="0.25">
      <c r="A11" s="527">
        <v>1</v>
      </c>
      <c r="B11" s="527"/>
      <c r="C11" s="527"/>
      <c r="D11" s="527"/>
      <c r="E11" s="527"/>
      <c r="F11" s="527">
        <v>2</v>
      </c>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v>3</v>
      </c>
      <c r="AW11" s="527"/>
      <c r="AX11" s="527"/>
      <c r="AY11" s="527"/>
      <c r="AZ11" s="527"/>
      <c r="BA11" s="527"/>
      <c r="BB11" s="527"/>
      <c r="BC11" s="527"/>
      <c r="BD11" s="527"/>
      <c r="BE11" s="527"/>
      <c r="BF11" s="527"/>
      <c r="BG11" s="527"/>
      <c r="BH11" s="527"/>
      <c r="BI11" s="527"/>
      <c r="BJ11" s="527"/>
      <c r="BK11" s="527"/>
      <c r="BL11" s="527"/>
      <c r="BM11" s="527">
        <v>4</v>
      </c>
      <c r="BN11" s="527"/>
      <c r="BO11" s="527"/>
      <c r="BP11" s="527"/>
      <c r="BQ11" s="527"/>
      <c r="BR11" s="527"/>
      <c r="BS11" s="527"/>
      <c r="BT11" s="527"/>
      <c r="BU11" s="527"/>
      <c r="BV11" s="527"/>
      <c r="BW11" s="527"/>
      <c r="BX11" s="527"/>
      <c r="BY11" s="527"/>
      <c r="BZ11" s="527"/>
      <c r="CA11" s="527"/>
      <c r="CB11" s="527"/>
      <c r="CC11" s="527"/>
      <c r="CD11" s="527">
        <v>5</v>
      </c>
      <c r="CE11" s="527"/>
      <c r="CF11" s="527"/>
      <c r="CG11" s="527"/>
      <c r="CH11" s="527"/>
      <c r="CI11" s="527"/>
      <c r="CJ11" s="527"/>
      <c r="CK11" s="527"/>
      <c r="CL11" s="527"/>
      <c r="CM11" s="527"/>
      <c r="CN11" s="527"/>
      <c r="CO11" s="527"/>
      <c r="CP11" s="527"/>
      <c r="CQ11" s="527"/>
      <c r="CR11" s="527"/>
      <c r="CS11" s="527"/>
    </row>
    <row r="12" spans="1:97" s="16" customFormat="1" ht="15" customHeight="1" x14ac:dyDescent="0.25">
      <c r="A12" s="485" t="s">
        <v>424</v>
      </c>
      <c r="B12" s="486"/>
      <c r="C12" s="486"/>
      <c r="D12" s="486"/>
      <c r="E12" s="487"/>
      <c r="F12" s="523" t="s">
        <v>410</v>
      </c>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3"/>
      <c r="AS12" s="523"/>
      <c r="AT12" s="523"/>
      <c r="AU12" s="523"/>
      <c r="AV12" s="524"/>
      <c r="AW12" s="525"/>
      <c r="AX12" s="525"/>
      <c r="AY12" s="525"/>
      <c r="AZ12" s="525"/>
      <c r="BA12" s="525"/>
      <c r="BB12" s="525"/>
      <c r="BC12" s="525"/>
      <c r="BD12" s="525"/>
      <c r="BE12" s="525"/>
      <c r="BF12" s="525"/>
      <c r="BG12" s="525"/>
      <c r="BH12" s="525"/>
      <c r="BI12" s="525"/>
      <c r="BJ12" s="525"/>
      <c r="BK12" s="525"/>
      <c r="BL12" s="526"/>
      <c r="BM12" s="524"/>
      <c r="BN12" s="525"/>
      <c r="BO12" s="525"/>
      <c r="BP12" s="525"/>
      <c r="BQ12" s="525"/>
      <c r="BR12" s="525"/>
      <c r="BS12" s="525"/>
      <c r="BT12" s="525"/>
      <c r="BU12" s="525"/>
      <c r="BV12" s="525"/>
      <c r="BW12" s="525"/>
      <c r="BX12" s="525"/>
      <c r="BY12" s="525"/>
      <c r="BZ12" s="525"/>
      <c r="CA12" s="525"/>
      <c r="CB12" s="525"/>
      <c r="CC12" s="526"/>
      <c r="CD12" s="524">
        <v>7994.96</v>
      </c>
      <c r="CE12" s="525"/>
      <c r="CF12" s="525"/>
      <c r="CG12" s="525"/>
      <c r="CH12" s="525"/>
      <c r="CI12" s="525"/>
      <c r="CJ12" s="525"/>
      <c r="CK12" s="525"/>
      <c r="CL12" s="525"/>
      <c r="CM12" s="525"/>
      <c r="CN12" s="525"/>
      <c r="CO12" s="525"/>
      <c r="CP12" s="525"/>
      <c r="CQ12" s="525"/>
      <c r="CR12" s="525"/>
      <c r="CS12" s="526"/>
    </row>
    <row r="13" spans="1:97" s="16" customFormat="1" ht="15" customHeight="1" x14ac:dyDescent="0.25">
      <c r="A13" s="485"/>
      <c r="B13" s="486"/>
      <c r="C13" s="486"/>
      <c r="D13" s="486"/>
      <c r="E13" s="487"/>
      <c r="F13" s="506"/>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8"/>
      <c r="AV13" s="528"/>
      <c r="AW13" s="498"/>
      <c r="AX13" s="498"/>
      <c r="AY13" s="498"/>
      <c r="AZ13" s="498"/>
      <c r="BA13" s="498"/>
      <c r="BB13" s="498"/>
      <c r="BC13" s="498"/>
      <c r="BD13" s="498"/>
      <c r="BE13" s="498"/>
      <c r="BF13" s="498"/>
      <c r="BG13" s="498"/>
      <c r="BH13" s="498"/>
      <c r="BI13" s="498"/>
      <c r="BJ13" s="498"/>
      <c r="BK13" s="498"/>
      <c r="BL13" s="499"/>
      <c r="BM13" s="528"/>
      <c r="BN13" s="498"/>
      <c r="BO13" s="498"/>
      <c r="BP13" s="498"/>
      <c r="BQ13" s="498"/>
      <c r="BR13" s="498"/>
      <c r="BS13" s="498"/>
      <c r="BT13" s="498"/>
      <c r="BU13" s="498"/>
      <c r="BV13" s="498"/>
      <c r="BW13" s="498"/>
      <c r="BX13" s="498"/>
      <c r="BY13" s="498"/>
      <c r="BZ13" s="498"/>
      <c r="CA13" s="498"/>
      <c r="CB13" s="498"/>
      <c r="CC13" s="499"/>
      <c r="CD13" s="528"/>
      <c r="CE13" s="498"/>
      <c r="CF13" s="498"/>
      <c r="CG13" s="498"/>
      <c r="CH13" s="498"/>
      <c r="CI13" s="498"/>
      <c r="CJ13" s="498"/>
      <c r="CK13" s="498"/>
      <c r="CL13" s="498"/>
      <c r="CM13" s="498"/>
      <c r="CN13" s="498"/>
      <c r="CO13" s="498"/>
      <c r="CP13" s="498"/>
      <c r="CQ13" s="498"/>
      <c r="CR13" s="498"/>
      <c r="CS13" s="499"/>
    </row>
    <row r="14" spans="1:97" s="16" customFormat="1" ht="15" customHeight="1" x14ac:dyDescent="0.25">
      <c r="A14" s="529" t="s">
        <v>55</v>
      </c>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1"/>
      <c r="AV14" s="528" t="s">
        <v>4</v>
      </c>
      <c r="AW14" s="498"/>
      <c r="AX14" s="498"/>
      <c r="AY14" s="498"/>
      <c r="AZ14" s="498"/>
      <c r="BA14" s="498"/>
      <c r="BB14" s="498"/>
      <c r="BC14" s="498"/>
      <c r="BD14" s="498"/>
      <c r="BE14" s="498"/>
      <c r="BF14" s="498"/>
      <c r="BG14" s="498"/>
      <c r="BH14" s="498"/>
      <c r="BI14" s="498"/>
      <c r="BJ14" s="498"/>
      <c r="BK14" s="498"/>
      <c r="BL14" s="499"/>
      <c r="BM14" s="528"/>
      <c r="BN14" s="498"/>
      <c r="BO14" s="498"/>
      <c r="BP14" s="498"/>
      <c r="BQ14" s="498"/>
      <c r="BR14" s="498"/>
      <c r="BS14" s="498"/>
      <c r="BT14" s="498"/>
      <c r="BU14" s="498"/>
      <c r="BV14" s="498"/>
      <c r="BW14" s="498"/>
      <c r="BX14" s="498"/>
      <c r="BY14" s="498"/>
      <c r="BZ14" s="498"/>
      <c r="CA14" s="498"/>
      <c r="CB14" s="498"/>
      <c r="CC14" s="499"/>
      <c r="CD14" s="532">
        <f>CD12</f>
        <v>7994.96</v>
      </c>
      <c r="CE14" s="533"/>
      <c r="CF14" s="533"/>
      <c r="CG14" s="533"/>
      <c r="CH14" s="533"/>
      <c r="CI14" s="533"/>
      <c r="CJ14" s="533"/>
      <c r="CK14" s="533"/>
      <c r="CL14" s="533"/>
      <c r="CM14" s="533"/>
      <c r="CN14" s="533"/>
      <c r="CO14" s="533"/>
      <c r="CP14" s="533"/>
      <c r="CQ14" s="533"/>
      <c r="CR14" s="533"/>
      <c r="CS14" s="534"/>
    </row>
    <row r="15" spans="1:97" ht="12" customHeight="1" x14ac:dyDescent="0.25"/>
    <row r="16" spans="1:97" s="195" customFormat="1" ht="15.75" x14ac:dyDescent="0.25">
      <c r="A16" s="515" t="s">
        <v>548</v>
      </c>
      <c r="B16" s="5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row>
    <row r="17" spans="1:97" s="195" customFormat="1" ht="12" customHeight="1" x14ac:dyDescent="0.2">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row>
    <row r="18" spans="1:97" s="195" customFormat="1" ht="15.75" x14ac:dyDescent="0.25">
      <c r="A18" s="515" t="s">
        <v>247</v>
      </c>
      <c r="B18" s="515"/>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6" t="s">
        <v>490</v>
      </c>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row>
    <row r="19" spans="1:97" s="195" customFormat="1" ht="15.75" customHeight="1" x14ac:dyDescent="0.25">
      <c r="A19" s="193"/>
      <c r="B19" s="193"/>
      <c r="C19" s="193"/>
      <c r="D19" s="193"/>
      <c r="E19" s="193"/>
      <c r="F19" s="193"/>
      <c r="G19" s="193"/>
      <c r="H19" s="193"/>
      <c r="I19" s="193"/>
      <c r="J19" s="193"/>
      <c r="K19" s="193"/>
      <c r="L19" s="193"/>
      <c r="M19" s="193"/>
      <c r="N19" s="193"/>
      <c r="O19" s="193"/>
      <c r="P19" s="193"/>
      <c r="Q19" s="193"/>
      <c r="R19" s="193"/>
      <c r="S19" s="193"/>
      <c r="T19" s="193"/>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row>
    <row r="20" spans="1:97" s="195" customFormat="1" ht="27" customHeight="1" x14ac:dyDescent="0.2">
      <c r="A20" s="535" t="s">
        <v>547</v>
      </c>
      <c r="B20" s="535"/>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5"/>
      <c r="BC20" s="535"/>
      <c r="BD20" s="535"/>
      <c r="BE20" s="535"/>
      <c r="BF20" s="535"/>
      <c r="BG20" s="535"/>
      <c r="BH20" s="535"/>
      <c r="BI20" s="535"/>
      <c r="BJ20" s="535"/>
      <c r="BK20" s="535"/>
      <c r="BL20" s="535"/>
      <c r="BM20" s="535"/>
      <c r="BN20" s="535"/>
      <c r="BO20" s="535"/>
      <c r="BP20" s="535"/>
      <c r="BQ20" s="535"/>
      <c r="BR20" s="535"/>
      <c r="BS20" s="535"/>
      <c r="BT20" s="535"/>
      <c r="BU20" s="535"/>
      <c r="BV20" s="535"/>
      <c r="BW20" s="535"/>
      <c r="BX20" s="535"/>
      <c r="BY20" s="535"/>
      <c r="BZ20" s="535"/>
      <c r="CA20" s="535"/>
      <c r="CB20" s="535"/>
      <c r="CC20" s="535"/>
      <c r="CD20" s="535"/>
      <c r="CE20" s="535"/>
      <c r="CF20" s="535"/>
      <c r="CG20" s="535"/>
      <c r="CH20" s="535"/>
      <c r="CI20" s="535"/>
      <c r="CJ20" s="535"/>
      <c r="CK20" s="535"/>
      <c r="CL20" s="535"/>
      <c r="CM20" s="535"/>
      <c r="CN20" s="535"/>
      <c r="CO20" s="535"/>
      <c r="CP20" s="535"/>
      <c r="CQ20" s="535"/>
      <c r="CR20" s="535"/>
      <c r="CS20" s="535"/>
    </row>
    <row r="21" spans="1:97" s="195" customFormat="1" ht="15.75" customHeight="1" x14ac:dyDescent="0.25">
      <c r="A21" s="193"/>
      <c r="B21" s="193"/>
      <c r="C21" s="193"/>
      <c r="D21" s="193"/>
      <c r="E21" s="193"/>
      <c r="F21" s="193"/>
      <c r="G21" s="193"/>
      <c r="H21" s="193"/>
      <c r="I21" s="193"/>
      <c r="J21" s="193"/>
      <c r="K21" s="193"/>
      <c r="L21" s="193"/>
      <c r="M21" s="193"/>
      <c r="N21" s="193"/>
      <c r="O21" s="193"/>
      <c r="P21" s="193"/>
      <c r="Q21" s="193"/>
      <c r="R21" s="193"/>
      <c r="S21" s="193"/>
      <c r="T21" s="193"/>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row>
    <row r="22" spans="1:97" s="14" customFormat="1" ht="78.75" customHeight="1" x14ac:dyDescent="0.25">
      <c r="A22" s="517" t="s">
        <v>244</v>
      </c>
      <c r="B22" s="517"/>
      <c r="C22" s="517"/>
      <c r="D22" s="517"/>
      <c r="E22" s="517"/>
      <c r="F22" s="517" t="s">
        <v>0</v>
      </c>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488" t="s">
        <v>275</v>
      </c>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90"/>
    </row>
    <row r="23" spans="1:97" s="15" customFormat="1" x14ac:dyDescent="0.25">
      <c r="A23" s="527">
        <v>1</v>
      </c>
      <c r="B23" s="527"/>
      <c r="C23" s="527"/>
      <c r="D23" s="527"/>
      <c r="E23" s="527"/>
      <c r="F23" s="527">
        <v>2</v>
      </c>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c r="AT23" s="527"/>
      <c r="AU23" s="527"/>
      <c r="AV23" s="509">
        <v>3</v>
      </c>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510"/>
      <c r="BV23" s="510"/>
      <c r="BW23" s="510"/>
      <c r="BX23" s="510"/>
      <c r="BY23" s="510"/>
      <c r="BZ23" s="510"/>
      <c r="CA23" s="510"/>
      <c r="CB23" s="510"/>
      <c r="CC23" s="510"/>
      <c r="CD23" s="510"/>
      <c r="CE23" s="510"/>
      <c r="CF23" s="510"/>
      <c r="CG23" s="510"/>
      <c r="CH23" s="510"/>
      <c r="CI23" s="510"/>
      <c r="CJ23" s="510"/>
      <c r="CK23" s="510"/>
      <c r="CL23" s="510"/>
      <c r="CM23" s="510"/>
      <c r="CN23" s="510"/>
      <c r="CO23" s="510"/>
      <c r="CP23" s="510"/>
      <c r="CQ23" s="510"/>
      <c r="CR23" s="510"/>
      <c r="CS23" s="511"/>
    </row>
    <row r="24" spans="1:97" s="16" customFormat="1" ht="45.75" customHeight="1" x14ac:dyDescent="0.25">
      <c r="A24" s="494" t="s">
        <v>424</v>
      </c>
      <c r="B24" s="494"/>
      <c r="C24" s="494"/>
      <c r="D24" s="494"/>
      <c r="E24" s="494"/>
      <c r="F24" s="500" t="s">
        <v>425</v>
      </c>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36">
        <f>116895400+8218300</f>
        <v>125113700</v>
      </c>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7"/>
      <c r="CB24" s="537"/>
      <c r="CC24" s="537"/>
      <c r="CD24" s="537"/>
      <c r="CE24" s="537"/>
      <c r="CF24" s="537"/>
      <c r="CG24" s="537"/>
      <c r="CH24" s="537"/>
      <c r="CI24" s="537"/>
      <c r="CJ24" s="537"/>
      <c r="CK24" s="537"/>
      <c r="CL24" s="537"/>
      <c r="CM24" s="537"/>
      <c r="CN24" s="537"/>
      <c r="CO24" s="537"/>
      <c r="CP24" s="537"/>
      <c r="CQ24" s="537"/>
      <c r="CR24" s="537"/>
      <c r="CS24" s="538"/>
    </row>
    <row r="25" spans="1:97" s="16" customFormat="1" ht="15" customHeight="1" x14ac:dyDescent="0.25">
      <c r="A25" s="494"/>
      <c r="B25" s="494"/>
      <c r="C25" s="494"/>
      <c r="D25" s="494"/>
      <c r="E25" s="494"/>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36"/>
      <c r="AW25" s="537"/>
      <c r="AX25" s="537"/>
      <c r="AY25" s="537"/>
      <c r="AZ25" s="537"/>
      <c r="BA25" s="537"/>
      <c r="BB25" s="537"/>
      <c r="BC25" s="537"/>
      <c r="BD25" s="537"/>
      <c r="BE25" s="537"/>
      <c r="BF25" s="537"/>
      <c r="BG25" s="537"/>
      <c r="BH25" s="537"/>
      <c r="BI25" s="537"/>
      <c r="BJ25" s="537"/>
      <c r="BK25" s="537"/>
      <c r="BL25" s="537"/>
      <c r="BM25" s="537"/>
      <c r="BN25" s="537"/>
      <c r="BO25" s="537"/>
      <c r="BP25" s="537"/>
      <c r="BQ25" s="537"/>
      <c r="BR25" s="537"/>
      <c r="BS25" s="537"/>
      <c r="BT25" s="537"/>
      <c r="BU25" s="537"/>
      <c r="BV25" s="537"/>
      <c r="BW25" s="537"/>
      <c r="BX25" s="537"/>
      <c r="BY25" s="537"/>
      <c r="BZ25" s="537"/>
      <c r="CA25" s="537"/>
      <c r="CB25" s="537"/>
      <c r="CC25" s="537"/>
      <c r="CD25" s="537"/>
      <c r="CE25" s="537"/>
      <c r="CF25" s="537"/>
      <c r="CG25" s="537"/>
      <c r="CH25" s="537"/>
      <c r="CI25" s="537"/>
      <c r="CJ25" s="537"/>
      <c r="CK25" s="537"/>
      <c r="CL25" s="537"/>
      <c r="CM25" s="537"/>
      <c r="CN25" s="537"/>
      <c r="CO25" s="537"/>
      <c r="CP25" s="537"/>
      <c r="CQ25" s="537"/>
      <c r="CR25" s="537"/>
      <c r="CS25" s="538"/>
    </row>
    <row r="26" spans="1:97" s="16" customFormat="1" ht="15" customHeight="1" x14ac:dyDescent="0.25">
      <c r="A26" s="494"/>
      <c r="B26" s="494"/>
      <c r="C26" s="494"/>
      <c r="D26" s="494"/>
      <c r="E26" s="494"/>
      <c r="F26" s="530" t="s">
        <v>55</v>
      </c>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1"/>
      <c r="AV26" s="539">
        <f>AV24</f>
        <v>125113700</v>
      </c>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0"/>
      <c r="CQ26" s="540"/>
      <c r="CR26" s="540"/>
      <c r="CS26" s="541"/>
    </row>
    <row r="27" spans="1:97" s="16" customFormat="1" ht="15" customHeight="1" x14ac:dyDescent="0.25">
      <c r="A27" s="17"/>
      <c r="B27" s="17"/>
      <c r="C27" s="17"/>
      <c r="D27" s="17"/>
      <c r="E27" s="17"/>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row>
    <row r="28" spans="1:97" s="21" customFormat="1" ht="23.25" customHeight="1" x14ac:dyDescent="0.25">
      <c r="A28" s="686" t="s">
        <v>340</v>
      </c>
      <c r="B28" s="686"/>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86"/>
      <c r="AM28" s="686"/>
      <c r="AN28" s="686"/>
      <c r="AO28" s="686"/>
      <c r="AP28" s="686"/>
      <c r="AQ28" s="686"/>
      <c r="AR28" s="686"/>
      <c r="AS28" s="686"/>
      <c r="AT28" s="686"/>
      <c r="AU28" s="686"/>
      <c r="AV28" s="686"/>
      <c r="AW28" s="686"/>
      <c r="AX28" s="686"/>
      <c r="AY28" s="686"/>
      <c r="AZ28" s="686"/>
      <c r="BA28" s="686"/>
      <c r="BB28" s="686"/>
      <c r="BC28" s="686"/>
      <c r="BD28" s="686"/>
      <c r="BE28" s="686"/>
      <c r="BF28" s="686"/>
      <c r="BG28" s="686"/>
      <c r="BH28" s="686"/>
      <c r="BI28" s="686"/>
      <c r="BJ28" s="686"/>
      <c r="BK28" s="686"/>
      <c r="BL28" s="686"/>
      <c r="BM28" s="686"/>
      <c r="BN28" s="686"/>
      <c r="BO28" s="686"/>
      <c r="BP28" s="686"/>
      <c r="BQ28" s="686"/>
      <c r="BR28" s="686"/>
      <c r="BS28" s="686"/>
      <c r="BT28" s="686"/>
      <c r="BU28" s="686"/>
      <c r="BV28" s="686"/>
      <c r="BW28" s="686"/>
      <c r="BX28" s="686"/>
      <c r="BY28" s="686"/>
      <c r="BZ28" s="686"/>
      <c r="CA28" s="686"/>
      <c r="CB28" s="686"/>
      <c r="CC28" s="686"/>
      <c r="CD28" s="686"/>
      <c r="CE28" s="686"/>
      <c r="CF28" s="686"/>
      <c r="CG28" s="686"/>
      <c r="CH28" s="686"/>
      <c r="CI28" s="686"/>
      <c r="CJ28" s="686"/>
      <c r="CK28" s="686"/>
      <c r="CL28" s="686"/>
      <c r="CM28" s="686"/>
      <c r="CN28" s="686"/>
      <c r="CO28" s="686"/>
      <c r="CP28" s="686"/>
      <c r="CQ28" s="686"/>
      <c r="CR28" s="686"/>
      <c r="CS28" s="686"/>
    </row>
    <row r="29" spans="1:97" s="21" customFormat="1" ht="15" customHeight="1" x14ac:dyDescent="0.25">
      <c r="A29" s="23"/>
      <c r="B29" s="23"/>
      <c r="C29" s="23"/>
      <c r="D29" s="23"/>
      <c r="E29" s="23"/>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row>
    <row r="30" spans="1:97" s="14" customFormat="1" ht="76.5" customHeight="1" x14ac:dyDescent="0.25">
      <c r="A30" s="517" t="s">
        <v>244</v>
      </c>
      <c r="B30" s="517"/>
      <c r="C30" s="517"/>
      <c r="D30" s="517"/>
      <c r="E30" s="517"/>
      <c r="F30" s="517" t="s">
        <v>227</v>
      </c>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t="s">
        <v>267</v>
      </c>
      <c r="AW30" s="517"/>
      <c r="AX30" s="517"/>
      <c r="AY30" s="517"/>
      <c r="AZ30" s="517"/>
      <c r="BA30" s="517"/>
      <c r="BB30" s="517"/>
      <c r="BC30" s="517"/>
      <c r="BD30" s="517"/>
      <c r="BE30" s="517"/>
      <c r="BF30" s="517"/>
      <c r="BG30" s="517"/>
      <c r="BH30" s="517"/>
      <c r="BI30" s="517"/>
      <c r="BJ30" s="517"/>
      <c r="BK30" s="517"/>
      <c r="BL30" s="517"/>
      <c r="BM30" s="517" t="s">
        <v>268</v>
      </c>
      <c r="BN30" s="517"/>
      <c r="BO30" s="517"/>
      <c r="BP30" s="517"/>
      <c r="BQ30" s="517"/>
      <c r="BR30" s="517"/>
      <c r="BS30" s="517"/>
      <c r="BT30" s="517"/>
      <c r="BU30" s="517"/>
      <c r="BV30" s="517"/>
      <c r="BW30" s="517"/>
      <c r="BX30" s="517"/>
      <c r="BY30" s="517"/>
      <c r="BZ30" s="517"/>
      <c r="CA30" s="517"/>
      <c r="CB30" s="517"/>
      <c r="CC30" s="517"/>
      <c r="CD30" s="517" t="s">
        <v>226</v>
      </c>
      <c r="CE30" s="517"/>
      <c r="CF30" s="517"/>
      <c r="CG30" s="517"/>
      <c r="CH30" s="517"/>
      <c r="CI30" s="517"/>
      <c r="CJ30" s="517"/>
      <c r="CK30" s="517"/>
      <c r="CL30" s="517"/>
      <c r="CM30" s="517"/>
      <c r="CN30" s="517"/>
      <c r="CO30" s="517"/>
      <c r="CP30" s="517"/>
      <c r="CQ30" s="517"/>
      <c r="CR30" s="517"/>
      <c r="CS30" s="517"/>
    </row>
    <row r="31" spans="1:97" s="15" customFormat="1" x14ac:dyDescent="0.25">
      <c r="A31" s="527">
        <v>1</v>
      </c>
      <c r="B31" s="527"/>
      <c r="C31" s="527"/>
      <c r="D31" s="527"/>
      <c r="E31" s="527"/>
      <c r="F31" s="527">
        <v>2</v>
      </c>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v>3</v>
      </c>
      <c r="AW31" s="527"/>
      <c r="AX31" s="527"/>
      <c r="AY31" s="527"/>
      <c r="AZ31" s="527"/>
      <c r="BA31" s="527"/>
      <c r="BB31" s="527"/>
      <c r="BC31" s="527"/>
      <c r="BD31" s="527"/>
      <c r="BE31" s="527"/>
      <c r="BF31" s="527"/>
      <c r="BG31" s="527"/>
      <c r="BH31" s="527"/>
      <c r="BI31" s="527"/>
      <c r="BJ31" s="527"/>
      <c r="BK31" s="527"/>
      <c r="BL31" s="527"/>
      <c r="BM31" s="527">
        <v>4</v>
      </c>
      <c r="BN31" s="527"/>
      <c r="BO31" s="527"/>
      <c r="BP31" s="527"/>
      <c r="BQ31" s="527"/>
      <c r="BR31" s="527"/>
      <c r="BS31" s="527"/>
      <c r="BT31" s="527"/>
      <c r="BU31" s="527"/>
      <c r="BV31" s="527"/>
      <c r="BW31" s="527"/>
      <c r="BX31" s="527"/>
      <c r="BY31" s="527"/>
      <c r="BZ31" s="527"/>
      <c r="CA31" s="527"/>
      <c r="CB31" s="527"/>
      <c r="CC31" s="527"/>
      <c r="CD31" s="527">
        <v>5</v>
      </c>
      <c r="CE31" s="527"/>
      <c r="CF31" s="527"/>
      <c r="CG31" s="527"/>
      <c r="CH31" s="527"/>
      <c r="CI31" s="527"/>
      <c r="CJ31" s="527"/>
      <c r="CK31" s="527"/>
      <c r="CL31" s="527"/>
      <c r="CM31" s="527"/>
      <c r="CN31" s="527"/>
      <c r="CO31" s="527"/>
      <c r="CP31" s="527"/>
      <c r="CQ31" s="527"/>
      <c r="CR31" s="527"/>
      <c r="CS31" s="527"/>
    </row>
    <row r="32" spans="1:97" s="16" customFormat="1" ht="28.5" customHeight="1" x14ac:dyDescent="0.25">
      <c r="A32" s="494" t="s">
        <v>424</v>
      </c>
      <c r="B32" s="494"/>
      <c r="C32" s="494"/>
      <c r="D32" s="494"/>
      <c r="E32" s="494"/>
      <c r="F32" s="500" t="s">
        <v>531</v>
      </c>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684">
        <v>1</v>
      </c>
      <c r="AW32" s="684"/>
      <c r="AX32" s="684"/>
      <c r="AY32" s="684"/>
      <c r="AZ32" s="684"/>
      <c r="BA32" s="684"/>
      <c r="BB32" s="684"/>
      <c r="BC32" s="684"/>
      <c r="BD32" s="684"/>
      <c r="BE32" s="684"/>
      <c r="BF32" s="684"/>
      <c r="BG32" s="684"/>
      <c r="BH32" s="684"/>
      <c r="BI32" s="684"/>
      <c r="BJ32" s="684"/>
      <c r="BK32" s="684"/>
      <c r="BL32" s="684"/>
      <c r="BM32" s="684">
        <v>1</v>
      </c>
      <c r="BN32" s="684"/>
      <c r="BO32" s="684"/>
      <c r="BP32" s="684"/>
      <c r="BQ32" s="684"/>
      <c r="BR32" s="684"/>
      <c r="BS32" s="684"/>
      <c r="BT32" s="684"/>
      <c r="BU32" s="684"/>
      <c r="BV32" s="684"/>
      <c r="BW32" s="684"/>
      <c r="BX32" s="684"/>
      <c r="BY32" s="684"/>
      <c r="BZ32" s="684"/>
      <c r="CA32" s="684"/>
      <c r="CB32" s="684"/>
      <c r="CC32" s="684"/>
      <c r="CD32" s="687">
        <f>204755+3045.76</f>
        <v>207800.76</v>
      </c>
      <c r="CE32" s="687"/>
      <c r="CF32" s="687"/>
      <c r="CG32" s="687"/>
      <c r="CH32" s="687"/>
      <c r="CI32" s="687"/>
      <c r="CJ32" s="687"/>
      <c r="CK32" s="687"/>
      <c r="CL32" s="687"/>
      <c r="CM32" s="687"/>
      <c r="CN32" s="687"/>
      <c r="CO32" s="687"/>
      <c r="CP32" s="687"/>
      <c r="CQ32" s="687"/>
      <c r="CR32" s="687"/>
      <c r="CS32" s="687"/>
    </row>
    <row r="33" spans="1:97" s="16" customFormat="1" ht="65.25" customHeight="1" x14ac:dyDescent="0.25">
      <c r="A33" s="485" t="s">
        <v>524</v>
      </c>
      <c r="B33" s="486"/>
      <c r="C33" s="486"/>
      <c r="D33" s="486"/>
      <c r="E33" s="487"/>
      <c r="F33" s="506" t="s">
        <v>525</v>
      </c>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8"/>
      <c r="AV33" s="528">
        <v>1</v>
      </c>
      <c r="AW33" s="498"/>
      <c r="AX33" s="498"/>
      <c r="AY33" s="498"/>
      <c r="AZ33" s="498"/>
      <c r="BA33" s="498"/>
      <c r="BB33" s="498"/>
      <c r="BC33" s="498"/>
      <c r="BD33" s="498"/>
      <c r="BE33" s="498"/>
      <c r="BF33" s="498"/>
      <c r="BG33" s="498"/>
      <c r="BH33" s="498"/>
      <c r="BI33" s="498"/>
      <c r="BJ33" s="498"/>
      <c r="BK33" s="498"/>
      <c r="BL33" s="499"/>
      <c r="BM33" s="528">
        <v>1</v>
      </c>
      <c r="BN33" s="498"/>
      <c r="BO33" s="498"/>
      <c r="BP33" s="498"/>
      <c r="BQ33" s="498"/>
      <c r="BR33" s="498"/>
      <c r="BS33" s="498"/>
      <c r="BT33" s="498"/>
      <c r="BU33" s="498"/>
      <c r="BV33" s="498"/>
      <c r="BW33" s="498"/>
      <c r="BX33" s="498"/>
      <c r="BY33" s="498"/>
      <c r="BZ33" s="498"/>
      <c r="CA33" s="498"/>
      <c r="CB33" s="498"/>
      <c r="CC33" s="499"/>
      <c r="CD33" s="497">
        <v>350000</v>
      </c>
      <c r="CE33" s="501"/>
      <c r="CF33" s="501"/>
      <c r="CG33" s="501"/>
      <c r="CH33" s="501"/>
      <c r="CI33" s="501"/>
      <c r="CJ33" s="501"/>
      <c r="CK33" s="501"/>
      <c r="CL33" s="501"/>
      <c r="CM33" s="501"/>
      <c r="CN33" s="501"/>
      <c r="CO33" s="501"/>
      <c r="CP33" s="501"/>
      <c r="CQ33" s="501"/>
      <c r="CR33" s="501"/>
      <c r="CS33" s="502"/>
    </row>
    <row r="34" spans="1:97" s="16" customFormat="1" ht="15" customHeight="1" x14ac:dyDescent="0.25">
      <c r="A34" s="494"/>
      <c r="B34" s="494"/>
      <c r="C34" s="494"/>
      <c r="D34" s="494"/>
      <c r="E34" s="494"/>
      <c r="F34" s="530" t="s">
        <v>55</v>
      </c>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1"/>
      <c r="AV34" s="684" t="s">
        <v>4</v>
      </c>
      <c r="AW34" s="684"/>
      <c r="AX34" s="684"/>
      <c r="AY34" s="684"/>
      <c r="AZ34" s="684"/>
      <c r="BA34" s="684"/>
      <c r="BB34" s="684"/>
      <c r="BC34" s="684"/>
      <c r="BD34" s="684"/>
      <c r="BE34" s="684"/>
      <c r="BF34" s="684"/>
      <c r="BG34" s="684"/>
      <c r="BH34" s="684"/>
      <c r="BI34" s="684"/>
      <c r="BJ34" s="684"/>
      <c r="BK34" s="684"/>
      <c r="BL34" s="684"/>
      <c r="BM34" s="684"/>
      <c r="BN34" s="684"/>
      <c r="BO34" s="684"/>
      <c r="BP34" s="684"/>
      <c r="BQ34" s="684"/>
      <c r="BR34" s="684"/>
      <c r="BS34" s="684"/>
      <c r="BT34" s="684"/>
      <c r="BU34" s="684"/>
      <c r="BV34" s="684"/>
      <c r="BW34" s="684"/>
      <c r="BX34" s="684"/>
      <c r="BY34" s="684"/>
      <c r="BZ34" s="684"/>
      <c r="CA34" s="684"/>
      <c r="CB34" s="684"/>
      <c r="CC34" s="684"/>
      <c r="CD34" s="685">
        <f>CD32+CD33</f>
        <v>557800.76</v>
      </c>
      <c r="CE34" s="685"/>
      <c r="CF34" s="685"/>
      <c r="CG34" s="685"/>
      <c r="CH34" s="685"/>
      <c r="CI34" s="685"/>
      <c r="CJ34" s="685"/>
      <c r="CK34" s="685"/>
      <c r="CL34" s="685"/>
      <c r="CM34" s="685"/>
      <c r="CN34" s="685"/>
      <c r="CO34" s="685"/>
      <c r="CP34" s="685"/>
      <c r="CQ34" s="685"/>
      <c r="CR34" s="685"/>
      <c r="CS34" s="685"/>
    </row>
    <row r="35" spans="1:97" s="16" customFormat="1" ht="15" customHeight="1" x14ac:dyDescent="0.25">
      <c r="A35" s="17"/>
      <c r="B35" s="17"/>
      <c r="C35" s="17"/>
      <c r="D35" s="17"/>
      <c r="E35" s="17"/>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row>
    <row r="36" spans="1:97" s="193" customFormat="1" ht="15.75" hidden="1" x14ac:dyDescent="0.25">
      <c r="A36" s="515" t="s">
        <v>243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5"/>
      <c r="CM36" s="515"/>
      <c r="CN36" s="515"/>
      <c r="CO36" s="515"/>
      <c r="CP36" s="515"/>
      <c r="CQ36" s="515"/>
      <c r="CR36" s="515"/>
      <c r="CS36" s="515"/>
    </row>
    <row r="37" spans="1:97" s="20" customFormat="1" ht="12.75" hidden="1" customHeight="1" x14ac:dyDescent="0.25"/>
    <row r="38" spans="1:97" s="195" customFormat="1" ht="15.75" hidden="1" x14ac:dyDescent="0.25">
      <c r="A38" s="515" t="s">
        <v>247</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6"/>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c r="BQ38" s="516"/>
      <c r="BR38" s="516"/>
      <c r="BS38" s="516"/>
      <c r="BT38" s="516"/>
      <c r="BU38" s="516"/>
      <c r="BV38" s="516"/>
      <c r="BW38" s="516"/>
      <c r="BX38" s="516"/>
      <c r="BY38" s="516"/>
      <c r="BZ38" s="516"/>
      <c r="CA38" s="516"/>
      <c r="CB38" s="516"/>
      <c r="CC38" s="516"/>
      <c r="CD38" s="516"/>
      <c r="CE38" s="516"/>
      <c r="CF38" s="516"/>
      <c r="CG38" s="516"/>
      <c r="CH38" s="516"/>
      <c r="CI38" s="516"/>
      <c r="CJ38" s="516"/>
      <c r="CK38" s="516"/>
      <c r="CL38" s="516"/>
      <c r="CM38" s="516"/>
      <c r="CN38" s="516"/>
      <c r="CO38" s="516"/>
      <c r="CP38" s="516"/>
      <c r="CQ38" s="516"/>
      <c r="CR38" s="516"/>
      <c r="CS38" s="516"/>
    </row>
    <row r="39" spans="1:97" ht="14.25" hidden="1" customHeight="1" x14ac:dyDescent="0.25"/>
    <row r="40" spans="1:97" ht="46.5" hidden="1" customHeight="1" x14ac:dyDescent="0.25">
      <c r="A40" s="518" t="s">
        <v>48</v>
      </c>
      <c r="B40" s="519"/>
      <c r="C40" s="519"/>
      <c r="D40" s="519"/>
      <c r="E40" s="520"/>
      <c r="F40" s="518" t="s">
        <v>0</v>
      </c>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19"/>
      <c r="AQ40" s="519"/>
      <c r="AR40" s="519"/>
      <c r="AS40" s="519"/>
      <c r="AT40" s="519"/>
      <c r="AU40" s="520"/>
      <c r="AV40" s="518" t="s">
        <v>249</v>
      </c>
      <c r="AW40" s="519"/>
      <c r="AX40" s="519"/>
      <c r="AY40" s="519"/>
      <c r="AZ40" s="519"/>
      <c r="BA40" s="519"/>
      <c r="BB40" s="519"/>
      <c r="BC40" s="519"/>
      <c r="BD40" s="519"/>
      <c r="BE40" s="519"/>
      <c r="BF40" s="519"/>
      <c r="BG40" s="519"/>
      <c r="BH40" s="519"/>
      <c r="BI40" s="519"/>
      <c r="BJ40" s="519"/>
      <c r="BK40" s="519"/>
      <c r="BL40" s="520"/>
      <c r="BM40" s="488" t="s">
        <v>272</v>
      </c>
      <c r="BN40" s="489"/>
      <c r="BO40" s="489"/>
      <c r="BP40" s="489"/>
      <c r="BQ40" s="489"/>
      <c r="BR40" s="489"/>
      <c r="BS40" s="489"/>
      <c r="BT40" s="489"/>
      <c r="BU40" s="489"/>
      <c r="BV40" s="489"/>
      <c r="BW40" s="489"/>
      <c r="BX40" s="489"/>
      <c r="BY40" s="489"/>
      <c r="BZ40" s="489"/>
      <c r="CA40" s="489"/>
      <c r="CB40" s="489"/>
      <c r="CC40" s="490"/>
      <c r="CD40" s="518" t="s">
        <v>226</v>
      </c>
      <c r="CE40" s="519"/>
      <c r="CF40" s="519"/>
      <c r="CG40" s="519"/>
      <c r="CH40" s="519"/>
      <c r="CI40" s="519"/>
      <c r="CJ40" s="519"/>
      <c r="CK40" s="519"/>
      <c r="CL40" s="519"/>
      <c r="CM40" s="519"/>
      <c r="CN40" s="519"/>
      <c r="CO40" s="519"/>
      <c r="CP40" s="519"/>
      <c r="CQ40" s="519"/>
      <c r="CR40" s="519"/>
      <c r="CS40" s="520"/>
    </row>
    <row r="41" spans="1:97" s="15" customFormat="1" hidden="1" x14ac:dyDescent="0.25">
      <c r="A41" s="527">
        <v>1</v>
      </c>
      <c r="B41" s="527"/>
      <c r="C41" s="527"/>
      <c r="D41" s="527"/>
      <c r="E41" s="527"/>
      <c r="F41" s="527">
        <v>2</v>
      </c>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v>3</v>
      </c>
      <c r="AW41" s="527"/>
      <c r="AX41" s="527"/>
      <c r="AY41" s="527"/>
      <c r="AZ41" s="527"/>
      <c r="BA41" s="527"/>
      <c r="BB41" s="527"/>
      <c r="BC41" s="527"/>
      <c r="BD41" s="527"/>
      <c r="BE41" s="527"/>
      <c r="BF41" s="527"/>
      <c r="BG41" s="527"/>
      <c r="BH41" s="527"/>
      <c r="BI41" s="527"/>
      <c r="BJ41" s="527"/>
      <c r="BK41" s="527"/>
      <c r="BL41" s="527"/>
      <c r="BM41" s="527">
        <v>4</v>
      </c>
      <c r="BN41" s="527"/>
      <c r="BO41" s="527"/>
      <c r="BP41" s="527"/>
      <c r="BQ41" s="527"/>
      <c r="BR41" s="527"/>
      <c r="BS41" s="527"/>
      <c r="BT41" s="527"/>
      <c r="BU41" s="527"/>
      <c r="BV41" s="527"/>
      <c r="BW41" s="527"/>
      <c r="BX41" s="527"/>
      <c r="BY41" s="527"/>
      <c r="BZ41" s="527"/>
      <c r="CA41" s="527"/>
      <c r="CB41" s="527"/>
      <c r="CC41" s="527"/>
      <c r="CD41" s="527">
        <v>5</v>
      </c>
      <c r="CE41" s="527"/>
      <c r="CF41" s="527"/>
      <c r="CG41" s="527"/>
      <c r="CH41" s="527"/>
      <c r="CI41" s="527"/>
      <c r="CJ41" s="527"/>
      <c r="CK41" s="527"/>
      <c r="CL41" s="527"/>
      <c r="CM41" s="527"/>
      <c r="CN41" s="527"/>
      <c r="CO41" s="527"/>
      <c r="CP41" s="527"/>
      <c r="CQ41" s="527"/>
      <c r="CR41" s="527"/>
      <c r="CS41" s="527"/>
    </row>
    <row r="42" spans="1:97" s="16" customFormat="1" ht="15" hidden="1" customHeight="1" x14ac:dyDescent="0.25">
      <c r="A42" s="494"/>
      <c r="B42" s="494"/>
      <c r="C42" s="494"/>
      <c r="D42" s="494"/>
      <c r="E42" s="494"/>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684"/>
      <c r="AW42" s="684"/>
      <c r="AX42" s="684"/>
      <c r="AY42" s="684"/>
      <c r="AZ42" s="684"/>
      <c r="BA42" s="684"/>
      <c r="BB42" s="684"/>
      <c r="BC42" s="684"/>
      <c r="BD42" s="684"/>
      <c r="BE42" s="684"/>
      <c r="BF42" s="684"/>
      <c r="BG42" s="684"/>
      <c r="BH42" s="684"/>
      <c r="BI42" s="684"/>
      <c r="BJ42" s="684"/>
      <c r="BK42" s="684"/>
      <c r="BL42" s="684"/>
      <c r="BM42" s="684"/>
      <c r="BN42" s="684"/>
      <c r="BO42" s="684"/>
      <c r="BP42" s="684"/>
      <c r="BQ42" s="684"/>
      <c r="BR42" s="684"/>
      <c r="BS42" s="684"/>
      <c r="BT42" s="684"/>
      <c r="BU42" s="684"/>
      <c r="BV42" s="684"/>
      <c r="BW42" s="684"/>
      <c r="BX42" s="684"/>
      <c r="BY42" s="684"/>
      <c r="BZ42" s="684"/>
      <c r="CA42" s="684"/>
      <c r="CB42" s="684"/>
      <c r="CC42" s="684"/>
      <c r="CD42" s="684"/>
      <c r="CE42" s="684"/>
      <c r="CF42" s="684"/>
      <c r="CG42" s="684"/>
      <c r="CH42" s="684"/>
      <c r="CI42" s="684"/>
      <c r="CJ42" s="684"/>
      <c r="CK42" s="684"/>
      <c r="CL42" s="684"/>
      <c r="CM42" s="684"/>
      <c r="CN42" s="684"/>
      <c r="CO42" s="684"/>
      <c r="CP42" s="684"/>
      <c r="CQ42" s="684"/>
      <c r="CR42" s="684"/>
      <c r="CS42" s="684"/>
    </row>
    <row r="43" spans="1:97" s="16" customFormat="1" ht="15" hidden="1" customHeight="1" x14ac:dyDescent="0.25">
      <c r="A43" s="494"/>
      <c r="B43" s="494"/>
      <c r="C43" s="494"/>
      <c r="D43" s="494"/>
      <c r="E43" s="494"/>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684"/>
      <c r="AW43" s="684"/>
      <c r="AX43" s="684"/>
      <c r="AY43" s="684"/>
      <c r="AZ43" s="684"/>
      <c r="BA43" s="684"/>
      <c r="BB43" s="684"/>
      <c r="BC43" s="684"/>
      <c r="BD43" s="684"/>
      <c r="BE43" s="684"/>
      <c r="BF43" s="684"/>
      <c r="BG43" s="684"/>
      <c r="BH43" s="684"/>
      <c r="BI43" s="684"/>
      <c r="BJ43" s="684"/>
      <c r="BK43" s="684"/>
      <c r="BL43" s="684"/>
      <c r="BM43" s="684"/>
      <c r="BN43" s="684"/>
      <c r="BO43" s="684"/>
      <c r="BP43" s="684"/>
      <c r="BQ43" s="684"/>
      <c r="BR43" s="684"/>
      <c r="BS43" s="684"/>
      <c r="BT43" s="684"/>
      <c r="BU43" s="684"/>
      <c r="BV43" s="684"/>
      <c r="BW43" s="684"/>
      <c r="BX43" s="684"/>
      <c r="BY43" s="684"/>
      <c r="BZ43" s="684"/>
      <c r="CA43" s="684"/>
      <c r="CB43" s="684"/>
      <c r="CC43" s="684"/>
      <c r="CD43" s="684"/>
      <c r="CE43" s="684"/>
      <c r="CF43" s="684"/>
      <c r="CG43" s="684"/>
      <c r="CH43" s="684"/>
      <c r="CI43" s="684"/>
      <c r="CJ43" s="684"/>
      <c r="CK43" s="684"/>
      <c r="CL43" s="684"/>
      <c r="CM43" s="684"/>
      <c r="CN43" s="684"/>
      <c r="CO43" s="684"/>
      <c r="CP43" s="684"/>
      <c r="CQ43" s="684"/>
      <c r="CR43" s="684"/>
      <c r="CS43" s="684"/>
    </row>
    <row r="44" spans="1:97" s="16" customFormat="1" ht="15" hidden="1" customHeight="1" x14ac:dyDescent="0.25">
      <c r="A44" s="494"/>
      <c r="B44" s="494"/>
      <c r="C44" s="494"/>
      <c r="D44" s="494"/>
      <c r="E44" s="494"/>
      <c r="F44" s="495" t="s">
        <v>55</v>
      </c>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6"/>
      <c r="AV44" s="684" t="s">
        <v>4</v>
      </c>
      <c r="AW44" s="684"/>
      <c r="AX44" s="684"/>
      <c r="AY44" s="684"/>
      <c r="AZ44" s="684"/>
      <c r="BA44" s="684"/>
      <c r="BB44" s="684"/>
      <c r="BC44" s="684"/>
      <c r="BD44" s="684"/>
      <c r="BE44" s="684"/>
      <c r="BF44" s="684"/>
      <c r="BG44" s="684"/>
      <c r="BH44" s="684"/>
      <c r="BI44" s="684"/>
      <c r="BJ44" s="684"/>
      <c r="BK44" s="684"/>
      <c r="BL44" s="684"/>
      <c r="BM44" s="684" t="s">
        <v>4</v>
      </c>
      <c r="BN44" s="684"/>
      <c r="BO44" s="684"/>
      <c r="BP44" s="684"/>
      <c r="BQ44" s="684"/>
      <c r="BR44" s="684"/>
      <c r="BS44" s="684"/>
      <c r="BT44" s="684"/>
      <c r="BU44" s="684"/>
      <c r="BV44" s="684"/>
      <c r="BW44" s="684"/>
      <c r="BX44" s="684"/>
      <c r="BY44" s="684"/>
      <c r="BZ44" s="684"/>
      <c r="CA44" s="684"/>
      <c r="CB44" s="684"/>
      <c r="CC44" s="684"/>
      <c r="CD44" s="684"/>
      <c r="CE44" s="684"/>
      <c r="CF44" s="684"/>
      <c r="CG44" s="684"/>
      <c r="CH44" s="684"/>
      <c r="CI44" s="684"/>
      <c r="CJ44" s="684"/>
      <c r="CK44" s="684"/>
      <c r="CL44" s="684"/>
      <c r="CM44" s="684"/>
      <c r="CN44" s="684"/>
      <c r="CO44" s="684"/>
      <c r="CP44" s="684"/>
      <c r="CQ44" s="684"/>
      <c r="CR44" s="684"/>
      <c r="CS44" s="684"/>
    </row>
    <row r="45" spans="1:97" s="16" customFormat="1" ht="15" hidden="1" customHeight="1" x14ac:dyDescent="0.25">
      <c r="A45" s="17"/>
      <c r="B45" s="17"/>
      <c r="C45" s="17"/>
      <c r="D45" s="17"/>
      <c r="E45" s="17"/>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row>
    <row r="46" spans="1:97" s="193" customFormat="1" ht="15" hidden="1" customHeight="1" x14ac:dyDescent="0.25">
      <c r="A46" s="515" t="s">
        <v>265</v>
      </c>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15"/>
      <c r="BN46" s="515"/>
      <c r="BO46" s="515"/>
      <c r="BP46" s="515"/>
      <c r="BQ46" s="515"/>
      <c r="BR46" s="515"/>
      <c r="BS46" s="515"/>
      <c r="BT46" s="515"/>
      <c r="BU46" s="515"/>
      <c r="BV46" s="515"/>
      <c r="BW46" s="515"/>
      <c r="BX46" s="515"/>
      <c r="BY46" s="515"/>
      <c r="BZ46" s="515"/>
      <c r="CA46" s="515"/>
      <c r="CB46" s="515"/>
      <c r="CC46" s="515"/>
      <c r="CD46" s="515"/>
      <c r="CE46" s="515"/>
      <c r="CF46" s="515"/>
      <c r="CG46" s="515"/>
      <c r="CH46" s="515"/>
      <c r="CI46" s="515"/>
      <c r="CJ46" s="515"/>
      <c r="CK46" s="515"/>
      <c r="CL46" s="515"/>
      <c r="CM46" s="515"/>
      <c r="CN46" s="515"/>
      <c r="CO46" s="515"/>
      <c r="CP46" s="515"/>
      <c r="CQ46" s="515"/>
      <c r="CR46" s="515"/>
      <c r="CS46" s="515"/>
    </row>
    <row r="47" spans="1:97" s="20" customFormat="1" ht="6" hidden="1" customHeight="1" x14ac:dyDescent="0.25"/>
    <row r="48" spans="1:97" s="195" customFormat="1" ht="15.75" hidden="1" x14ac:dyDescent="0.25">
      <c r="A48" s="515" t="s">
        <v>247</v>
      </c>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6"/>
      <c r="AR48" s="516"/>
      <c r="AS48" s="516"/>
      <c r="AT48" s="516"/>
      <c r="AU48" s="516"/>
      <c r="AV48" s="516"/>
      <c r="AW48" s="516"/>
      <c r="AX48" s="516"/>
      <c r="AY48" s="516"/>
      <c r="AZ48" s="516"/>
      <c r="BA48" s="516"/>
      <c r="BB48" s="516"/>
      <c r="BC48" s="516"/>
      <c r="BD48" s="516"/>
      <c r="BE48" s="516"/>
      <c r="BF48" s="516"/>
      <c r="BG48" s="516"/>
      <c r="BH48" s="516"/>
      <c r="BI48" s="516"/>
      <c r="BJ48" s="516"/>
      <c r="BK48" s="516"/>
      <c r="BL48" s="516"/>
      <c r="BM48" s="516"/>
      <c r="BN48" s="516"/>
      <c r="BO48" s="516"/>
      <c r="BP48" s="516"/>
      <c r="BQ48" s="516"/>
      <c r="BR48" s="516"/>
      <c r="BS48" s="516"/>
      <c r="BT48" s="516"/>
      <c r="BU48" s="516"/>
      <c r="BV48" s="516"/>
      <c r="BW48" s="516"/>
      <c r="BX48" s="516"/>
      <c r="BY48" s="516"/>
      <c r="BZ48" s="516"/>
      <c r="CA48" s="516"/>
      <c r="CB48" s="516"/>
      <c r="CC48" s="516"/>
      <c r="CD48" s="516"/>
      <c r="CE48" s="516"/>
      <c r="CF48" s="516"/>
      <c r="CG48" s="516"/>
      <c r="CH48" s="516"/>
      <c r="CI48" s="516"/>
      <c r="CJ48" s="516"/>
      <c r="CK48" s="516"/>
      <c r="CL48" s="516"/>
      <c r="CM48" s="516"/>
      <c r="CN48" s="516"/>
      <c r="CO48" s="516"/>
      <c r="CP48" s="516"/>
      <c r="CQ48" s="516"/>
      <c r="CR48" s="516"/>
      <c r="CS48" s="516"/>
    </row>
    <row r="49" spans="1:98" ht="10.5" hidden="1" customHeight="1" x14ac:dyDescent="0.25"/>
    <row r="50" spans="1:98" s="14" customFormat="1" ht="65.25" hidden="1" customHeight="1" x14ac:dyDescent="0.25">
      <c r="A50" s="517" t="s">
        <v>244</v>
      </c>
      <c r="B50" s="517"/>
      <c r="C50" s="517"/>
      <c r="D50" s="517"/>
      <c r="E50" s="517"/>
      <c r="F50" s="517" t="s">
        <v>248</v>
      </c>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8" t="s">
        <v>92</v>
      </c>
      <c r="AW50" s="519"/>
      <c r="AX50" s="519"/>
      <c r="AY50" s="519"/>
      <c r="AZ50" s="519"/>
      <c r="BA50" s="519"/>
      <c r="BB50" s="519"/>
      <c r="BC50" s="519"/>
      <c r="BD50" s="519"/>
      <c r="BE50" s="519"/>
      <c r="BF50" s="519"/>
      <c r="BG50" s="519"/>
      <c r="BH50" s="519"/>
      <c r="BI50" s="519"/>
      <c r="BJ50" s="519"/>
      <c r="BK50" s="519"/>
      <c r="BL50" s="520"/>
      <c r="BM50" s="518" t="s">
        <v>230</v>
      </c>
      <c r="BN50" s="519"/>
      <c r="BO50" s="519"/>
      <c r="BP50" s="519"/>
      <c r="BQ50" s="519"/>
      <c r="BR50" s="519"/>
      <c r="BS50" s="519"/>
      <c r="BT50" s="519"/>
      <c r="BU50" s="519"/>
      <c r="BV50" s="519"/>
      <c r="BW50" s="519"/>
      <c r="BX50" s="519"/>
      <c r="BY50" s="519"/>
      <c r="BZ50" s="519"/>
      <c r="CA50" s="519"/>
      <c r="CB50" s="519"/>
      <c r="CC50" s="520"/>
      <c r="CD50" s="518" t="s">
        <v>226</v>
      </c>
      <c r="CE50" s="519"/>
      <c r="CF50" s="519"/>
      <c r="CG50" s="519"/>
      <c r="CH50" s="519"/>
      <c r="CI50" s="519"/>
      <c r="CJ50" s="519"/>
      <c r="CK50" s="519"/>
      <c r="CL50" s="519"/>
      <c r="CM50" s="519"/>
      <c r="CN50" s="519"/>
      <c r="CO50" s="519"/>
      <c r="CP50" s="519"/>
      <c r="CQ50" s="519"/>
      <c r="CR50" s="519"/>
      <c r="CS50" s="520"/>
    </row>
    <row r="51" spans="1:98" s="15" customFormat="1" hidden="1" x14ac:dyDescent="0.25">
      <c r="A51" s="509">
        <v>1</v>
      </c>
      <c r="B51" s="510"/>
      <c r="C51" s="510"/>
      <c r="D51" s="510"/>
      <c r="E51" s="511"/>
      <c r="F51" s="509">
        <v>2</v>
      </c>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1"/>
      <c r="AV51" s="527">
        <v>3</v>
      </c>
      <c r="AW51" s="527"/>
      <c r="AX51" s="527"/>
      <c r="AY51" s="527"/>
      <c r="AZ51" s="527"/>
      <c r="BA51" s="527"/>
      <c r="BB51" s="527"/>
      <c r="BC51" s="527"/>
      <c r="BD51" s="527"/>
      <c r="BE51" s="527"/>
      <c r="BF51" s="527"/>
      <c r="BG51" s="527"/>
      <c r="BH51" s="527"/>
      <c r="BI51" s="527"/>
      <c r="BJ51" s="527"/>
      <c r="BK51" s="527"/>
      <c r="BL51" s="527"/>
      <c r="BM51" s="527">
        <v>4</v>
      </c>
      <c r="BN51" s="527"/>
      <c r="BO51" s="527"/>
      <c r="BP51" s="527"/>
      <c r="BQ51" s="527"/>
      <c r="BR51" s="527"/>
      <c r="BS51" s="527"/>
      <c r="BT51" s="527"/>
      <c r="BU51" s="527"/>
      <c r="BV51" s="527"/>
      <c r="BW51" s="527"/>
      <c r="BX51" s="527"/>
      <c r="BY51" s="527"/>
      <c r="BZ51" s="527"/>
      <c r="CA51" s="527"/>
      <c r="CB51" s="527"/>
      <c r="CC51" s="527"/>
      <c r="CD51" s="527">
        <v>5</v>
      </c>
      <c r="CE51" s="527"/>
      <c r="CF51" s="527"/>
      <c r="CG51" s="527"/>
      <c r="CH51" s="527"/>
      <c r="CI51" s="527"/>
      <c r="CJ51" s="527"/>
      <c r="CK51" s="527"/>
      <c r="CL51" s="527"/>
      <c r="CM51" s="527"/>
      <c r="CN51" s="527"/>
      <c r="CO51" s="527"/>
      <c r="CP51" s="527"/>
      <c r="CQ51" s="527"/>
      <c r="CR51" s="527"/>
      <c r="CS51" s="527"/>
    </row>
    <row r="52" spans="1:98" s="16" customFormat="1" ht="15" hidden="1" customHeight="1" x14ac:dyDescent="0.25">
      <c r="A52" s="494"/>
      <c r="B52" s="494"/>
      <c r="C52" s="494"/>
      <c r="D52" s="494"/>
      <c r="E52" s="494"/>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500"/>
      <c r="AP52" s="500"/>
      <c r="AQ52" s="500"/>
      <c r="AR52" s="500"/>
      <c r="AS52" s="500"/>
      <c r="AT52" s="500"/>
      <c r="AU52" s="500"/>
      <c r="AV52" s="684"/>
      <c r="AW52" s="684"/>
      <c r="AX52" s="684"/>
      <c r="AY52" s="684"/>
      <c r="AZ52" s="684"/>
      <c r="BA52" s="684"/>
      <c r="BB52" s="684"/>
      <c r="BC52" s="684"/>
      <c r="BD52" s="684"/>
      <c r="BE52" s="684"/>
      <c r="BF52" s="684"/>
      <c r="BG52" s="684"/>
      <c r="BH52" s="684"/>
      <c r="BI52" s="684"/>
      <c r="BJ52" s="684"/>
      <c r="BK52" s="684"/>
      <c r="BL52" s="684"/>
      <c r="BM52" s="684"/>
      <c r="BN52" s="684"/>
      <c r="BO52" s="684"/>
      <c r="BP52" s="684"/>
      <c r="BQ52" s="684"/>
      <c r="BR52" s="684"/>
      <c r="BS52" s="684"/>
      <c r="BT52" s="684"/>
      <c r="BU52" s="684"/>
      <c r="BV52" s="684"/>
      <c r="BW52" s="684"/>
      <c r="BX52" s="684"/>
      <c r="BY52" s="684"/>
      <c r="BZ52" s="684"/>
      <c r="CA52" s="684"/>
      <c r="CB52" s="684"/>
      <c r="CC52" s="684"/>
      <c r="CD52" s="684"/>
      <c r="CE52" s="684"/>
      <c r="CF52" s="684"/>
      <c r="CG52" s="684"/>
      <c r="CH52" s="684"/>
      <c r="CI52" s="684"/>
      <c r="CJ52" s="684"/>
      <c r="CK52" s="684"/>
      <c r="CL52" s="684"/>
      <c r="CM52" s="684"/>
      <c r="CN52" s="684"/>
      <c r="CO52" s="684"/>
      <c r="CP52" s="684"/>
      <c r="CQ52" s="684"/>
      <c r="CR52" s="684"/>
      <c r="CS52" s="684"/>
    </row>
    <row r="53" spans="1:98" s="16" customFormat="1" ht="15" hidden="1" customHeight="1" x14ac:dyDescent="0.25">
      <c r="A53" s="494"/>
      <c r="B53" s="494"/>
      <c r="C53" s="494"/>
      <c r="D53" s="494"/>
      <c r="E53" s="494"/>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0"/>
      <c r="AU53" s="500"/>
      <c r="AV53" s="684"/>
      <c r="AW53" s="684"/>
      <c r="AX53" s="684"/>
      <c r="AY53" s="684"/>
      <c r="AZ53" s="684"/>
      <c r="BA53" s="684"/>
      <c r="BB53" s="684"/>
      <c r="BC53" s="684"/>
      <c r="BD53" s="684"/>
      <c r="BE53" s="684"/>
      <c r="BF53" s="684"/>
      <c r="BG53" s="684"/>
      <c r="BH53" s="684"/>
      <c r="BI53" s="684"/>
      <c r="BJ53" s="684"/>
      <c r="BK53" s="684"/>
      <c r="BL53" s="684"/>
      <c r="BM53" s="684"/>
      <c r="BN53" s="684"/>
      <c r="BO53" s="684"/>
      <c r="BP53" s="684"/>
      <c r="BQ53" s="684"/>
      <c r="BR53" s="684"/>
      <c r="BS53" s="684"/>
      <c r="BT53" s="684"/>
      <c r="BU53" s="684"/>
      <c r="BV53" s="684"/>
      <c r="BW53" s="684"/>
      <c r="BX53" s="684"/>
      <c r="BY53" s="684"/>
      <c r="BZ53" s="684"/>
      <c r="CA53" s="684"/>
      <c r="CB53" s="684"/>
      <c r="CC53" s="684"/>
      <c r="CD53" s="684"/>
      <c r="CE53" s="684"/>
      <c r="CF53" s="684"/>
      <c r="CG53" s="684"/>
      <c r="CH53" s="684"/>
      <c r="CI53" s="684"/>
      <c r="CJ53" s="684"/>
      <c r="CK53" s="684"/>
      <c r="CL53" s="684"/>
      <c r="CM53" s="684"/>
      <c r="CN53" s="684"/>
      <c r="CO53" s="684"/>
      <c r="CP53" s="684"/>
      <c r="CQ53" s="684"/>
      <c r="CR53" s="684"/>
      <c r="CS53" s="684"/>
    </row>
    <row r="54" spans="1:98" s="16" customFormat="1" ht="15" hidden="1" customHeight="1" x14ac:dyDescent="0.25">
      <c r="A54" s="494"/>
      <c r="B54" s="494"/>
      <c r="C54" s="494"/>
      <c r="D54" s="494"/>
      <c r="E54" s="494"/>
      <c r="F54" s="495" t="s">
        <v>55</v>
      </c>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6"/>
      <c r="AV54" s="684" t="s">
        <v>4</v>
      </c>
      <c r="AW54" s="684"/>
      <c r="AX54" s="684"/>
      <c r="AY54" s="684"/>
      <c r="AZ54" s="684"/>
      <c r="BA54" s="684"/>
      <c r="BB54" s="684"/>
      <c r="BC54" s="684"/>
      <c r="BD54" s="684"/>
      <c r="BE54" s="684"/>
      <c r="BF54" s="684"/>
      <c r="BG54" s="684"/>
      <c r="BH54" s="684"/>
      <c r="BI54" s="684"/>
      <c r="BJ54" s="684"/>
      <c r="BK54" s="684"/>
      <c r="BL54" s="684"/>
      <c r="BM54" s="684" t="s">
        <v>4</v>
      </c>
      <c r="BN54" s="684"/>
      <c r="BO54" s="684"/>
      <c r="BP54" s="684"/>
      <c r="BQ54" s="684"/>
      <c r="BR54" s="684"/>
      <c r="BS54" s="684"/>
      <c r="BT54" s="684"/>
      <c r="BU54" s="684"/>
      <c r="BV54" s="684"/>
      <c r="BW54" s="684"/>
      <c r="BX54" s="684"/>
      <c r="BY54" s="684"/>
      <c r="BZ54" s="684"/>
      <c r="CA54" s="684"/>
      <c r="CB54" s="684"/>
      <c r="CC54" s="684"/>
      <c r="CD54" s="684"/>
      <c r="CE54" s="684"/>
      <c r="CF54" s="684"/>
      <c r="CG54" s="684"/>
      <c r="CH54" s="684"/>
      <c r="CI54" s="684"/>
      <c r="CJ54" s="684"/>
      <c r="CK54" s="684"/>
      <c r="CL54" s="684"/>
      <c r="CM54" s="684"/>
      <c r="CN54" s="684"/>
      <c r="CO54" s="684"/>
      <c r="CP54" s="684"/>
      <c r="CQ54" s="684"/>
      <c r="CR54" s="684"/>
      <c r="CS54" s="684"/>
    </row>
    <row r="55" spans="1:98" s="16" customFormat="1" ht="15" customHeight="1" x14ac:dyDescent="0.25">
      <c r="A55" s="17"/>
      <c r="B55" s="17"/>
      <c r="C55" s="17"/>
      <c r="D55" s="17"/>
      <c r="E55" s="17"/>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row>
    <row r="56" spans="1:98" s="193" customFormat="1" ht="30.75" customHeight="1" x14ac:dyDescent="0.25">
      <c r="A56" s="514" t="s">
        <v>549</v>
      </c>
      <c r="B56" s="514"/>
      <c r="C56" s="514"/>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c r="BT56" s="514"/>
      <c r="BU56" s="514"/>
      <c r="BV56" s="514"/>
      <c r="BW56" s="514"/>
      <c r="BX56" s="514"/>
      <c r="BY56" s="514"/>
      <c r="BZ56" s="514"/>
      <c r="CA56" s="514"/>
      <c r="CB56" s="514"/>
      <c r="CC56" s="514"/>
      <c r="CD56" s="514"/>
      <c r="CE56" s="514"/>
      <c r="CF56" s="514"/>
      <c r="CG56" s="514"/>
      <c r="CH56" s="514"/>
      <c r="CI56" s="514"/>
      <c r="CJ56" s="514"/>
      <c r="CK56" s="514"/>
      <c r="CL56" s="514"/>
      <c r="CM56" s="514"/>
      <c r="CN56" s="514"/>
      <c r="CO56" s="514"/>
      <c r="CP56" s="514"/>
      <c r="CQ56" s="514"/>
      <c r="CR56" s="514"/>
      <c r="CS56" s="514"/>
    </row>
    <row r="57" spans="1:98" s="20" customFormat="1" ht="11.25" customHeight="1" x14ac:dyDescent="0.25"/>
    <row r="58" spans="1:98" s="195" customFormat="1" ht="15" customHeight="1" x14ac:dyDescent="0.25">
      <c r="A58" s="515" t="s">
        <v>247</v>
      </c>
      <c r="B58" s="515"/>
      <c r="C58" s="515"/>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6" t="s">
        <v>460</v>
      </c>
      <c r="AR58" s="516"/>
      <c r="AS58" s="516"/>
      <c r="AT58" s="516"/>
      <c r="AU58" s="516"/>
      <c r="AV58" s="516"/>
      <c r="AW58" s="516"/>
      <c r="AX58" s="516"/>
      <c r="AY58" s="516"/>
      <c r="AZ58" s="516"/>
      <c r="BA58" s="516"/>
      <c r="BB58" s="516"/>
      <c r="BC58" s="516"/>
      <c r="BD58" s="516"/>
      <c r="BE58" s="516"/>
      <c r="BF58" s="516"/>
      <c r="BG58" s="516"/>
      <c r="BH58" s="516"/>
      <c r="BI58" s="516"/>
      <c r="BJ58" s="516"/>
      <c r="BK58" s="516"/>
      <c r="BL58" s="516"/>
      <c r="BM58" s="516"/>
      <c r="BN58" s="516"/>
      <c r="BO58" s="516"/>
      <c r="BP58" s="516"/>
      <c r="BQ58" s="516"/>
      <c r="BR58" s="516"/>
      <c r="BS58" s="516"/>
      <c r="BT58" s="516"/>
      <c r="BU58" s="516"/>
      <c r="BV58" s="516"/>
      <c r="BW58" s="516"/>
      <c r="BX58" s="516"/>
      <c r="BY58" s="516"/>
      <c r="BZ58" s="516"/>
      <c r="CA58" s="516"/>
      <c r="CB58" s="516"/>
      <c r="CC58" s="516"/>
      <c r="CD58" s="516"/>
      <c r="CE58" s="516"/>
      <c r="CF58" s="516"/>
      <c r="CG58" s="516"/>
      <c r="CH58" s="516"/>
      <c r="CI58" s="516"/>
      <c r="CJ58" s="516"/>
      <c r="CK58" s="516"/>
      <c r="CL58" s="516"/>
      <c r="CM58" s="516"/>
      <c r="CN58" s="516"/>
      <c r="CO58" s="516"/>
      <c r="CP58" s="516"/>
      <c r="CQ58" s="516"/>
      <c r="CR58" s="516"/>
      <c r="CS58" s="516"/>
    </row>
    <row r="59" spans="1:98" ht="10.5" customHeight="1" x14ac:dyDescent="0.25"/>
    <row r="60" spans="1:98" s="14" customFormat="1" ht="60" customHeight="1" x14ac:dyDescent="0.25">
      <c r="A60" s="517" t="s">
        <v>244</v>
      </c>
      <c r="B60" s="517"/>
      <c r="C60" s="517"/>
      <c r="D60" s="517"/>
      <c r="E60" s="517"/>
      <c r="F60" s="517" t="s">
        <v>250</v>
      </c>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t="s">
        <v>226</v>
      </c>
      <c r="AW60" s="517"/>
      <c r="AX60" s="517"/>
      <c r="AY60" s="517"/>
      <c r="AZ60" s="517"/>
      <c r="BA60" s="517"/>
      <c r="BB60" s="517"/>
      <c r="BC60" s="517"/>
      <c r="BD60" s="517"/>
      <c r="BE60" s="517"/>
      <c r="BF60" s="517"/>
      <c r="BG60" s="517"/>
      <c r="BH60" s="517"/>
      <c r="BI60" s="517"/>
      <c r="BJ60" s="517"/>
      <c r="BK60" s="517"/>
      <c r="BL60" s="517"/>
      <c r="BM60" s="517"/>
      <c r="BN60" s="517"/>
      <c r="BO60" s="517"/>
      <c r="BP60" s="517"/>
      <c r="BQ60" s="517"/>
      <c r="BR60" s="517"/>
      <c r="BS60" s="517"/>
      <c r="BT60" s="517"/>
      <c r="BU60" s="517"/>
      <c r="BV60" s="517"/>
      <c r="BW60" s="517"/>
      <c r="BX60" s="517"/>
      <c r="BY60" s="517"/>
      <c r="BZ60" s="517"/>
      <c r="CA60" s="517"/>
      <c r="CB60" s="517"/>
      <c r="CC60" s="517"/>
      <c r="CD60" s="517"/>
      <c r="CE60" s="517"/>
      <c r="CF60" s="517"/>
      <c r="CG60" s="517"/>
      <c r="CH60" s="517"/>
      <c r="CI60" s="517"/>
      <c r="CJ60" s="517"/>
      <c r="CK60" s="517"/>
      <c r="CL60" s="517"/>
      <c r="CM60" s="517"/>
      <c r="CN60" s="517"/>
      <c r="CO60" s="517"/>
      <c r="CP60" s="517"/>
      <c r="CQ60" s="517"/>
      <c r="CR60" s="517"/>
      <c r="CS60" s="517"/>
    </row>
    <row r="61" spans="1:98" s="15" customFormat="1" x14ac:dyDescent="0.25">
      <c r="A61" s="509">
        <v>1</v>
      </c>
      <c r="B61" s="510"/>
      <c r="C61" s="510"/>
      <c r="D61" s="510"/>
      <c r="E61" s="511"/>
      <c r="F61" s="509">
        <v>2</v>
      </c>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1"/>
      <c r="AV61" s="509">
        <v>3</v>
      </c>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c r="BW61" s="510"/>
      <c r="BX61" s="510"/>
      <c r="BY61" s="510"/>
      <c r="BZ61" s="510"/>
      <c r="CA61" s="510"/>
      <c r="CB61" s="510"/>
      <c r="CC61" s="510"/>
      <c r="CD61" s="510"/>
      <c r="CE61" s="510"/>
      <c r="CF61" s="510"/>
      <c r="CG61" s="510"/>
      <c r="CH61" s="510"/>
      <c r="CI61" s="510"/>
      <c r="CJ61" s="510"/>
      <c r="CK61" s="510"/>
      <c r="CL61" s="510"/>
      <c r="CM61" s="510"/>
      <c r="CN61" s="510"/>
      <c r="CO61" s="510"/>
      <c r="CP61" s="510"/>
      <c r="CQ61" s="510"/>
      <c r="CR61" s="510"/>
      <c r="CS61" s="511"/>
    </row>
    <row r="62" spans="1:98" s="16" customFormat="1" ht="15" customHeight="1" x14ac:dyDescent="0.25">
      <c r="A62" s="512" t="s">
        <v>461</v>
      </c>
      <c r="B62" s="513"/>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3"/>
      <c r="AW62" s="513"/>
      <c r="AX62" s="513"/>
      <c r="AY62" s="513"/>
      <c r="AZ62" s="513"/>
      <c r="BA62" s="513"/>
      <c r="BB62" s="513"/>
      <c r="BC62" s="513"/>
      <c r="BD62" s="513"/>
      <c r="BE62" s="513"/>
      <c r="BF62" s="513"/>
      <c r="BG62" s="513"/>
      <c r="BH62" s="513"/>
      <c r="BI62" s="513"/>
      <c r="BJ62" s="513"/>
      <c r="BK62" s="513"/>
      <c r="BL62" s="513"/>
      <c r="BM62" s="513"/>
      <c r="BN62" s="513"/>
      <c r="BO62" s="513"/>
      <c r="BP62" s="513"/>
      <c r="BQ62" s="513"/>
      <c r="BR62" s="513"/>
      <c r="BS62" s="513"/>
      <c r="BT62" s="513"/>
      <c r="BU62" s="513"/>
      <c r="BV62" s="513"/>
      <c r="BW62" s="513"/>
      <c r="BX62" s="513"/>
      <c r="BY62" s="513"/>
      <c r="BZ62" s="513"/>
      <c r="CA62" s="513"/>
      <c r="CB62" s="513"/>
      <c r="CC62" s="513"/>
      <c r="CD62" s="513"/>
      <c r="CE62" s="513"/>
      <c r="CF62" s="513"/>
      <c r="CG62" s="513"/>
      <c r="CH62" s="513"/>
      <c r="CI62" s="513"/>
      <c r="CJ62" s="513"/>
      <c r="CK62" s="513"/>
      <c r="CL62" s="513"/>
      <c r="CM62" s="513"/>
      <c r="CN62" s="513"/>
      <c r="CO62" s="513"/>
      <c r="CP62" s="513"/>
      <c r="CQ62" s="513"/>
      <c r="CR62" s="513"/>
      <c r="CS62" s="513"/>
      <c r="CT62" s="513"/>
    </row>
    <row r="63" spans="1:98" s="16" customFormat="1" ht="138.75" customHeight="1" x14ac:dyDescent="0.25">
      <c r="A63" s="494" t="s">
        <v>66</v>
      </c>
      <c r="B63" s="494"/>
      <c r="C63" s="494"/>
      <c r="D63" s="494"/>
      <c r="E63" s="494"/>
      <c r="F63" s="500" t="s">
        <v>464</v>
      </c>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491">
        <f>129860+21940</f>
        <v>151800</v>
      </c>
      <c r="AW63" s="492"/>
      <c r="AX63" s="492"/>
      <c r="AY63" s="492"/>
      <c r="AZ63" s="492"/>
      <c r="BA63" s="492"/>
      <c r="BB63" s="492"/>
      <c r="BC63" s="492"/>
      <c r="BD63" s="492"/>
      <c r="BE63" s="492"/>
      <c r="BF63" s="492"/>
      <c r="BG63" s="492"/>
      <c r="BH63" s="492"/>
      <c r="BI63" s="492"/>
      <c r="BJ63" s="492"/>
      <c r="BK63" s="492"/>
      <c r="BL63" s="492"/>
      <c r="BM63" s="492"/>
      <c r="BN63" s="492"/>
      <c r="BO63" s="492"/>
      <c r="BP63" s="492"/>
      <c r="BQ63" s="492"/>
      <c r="BR63" s="492"/>
      <c r="BS63" s="492"/>
      <c r="BT63" s="492"/>
      <c r="BU63" s="492"/>
      <c r="BV63" s="492"/>
      <c r="BW63" s="492"/>
      <c r="BX63" s="492"/>
      <c r="BY63" s="492"/>
      <c r="BZ63" s="492"/>
      <c r="CA63" s="492"/>
      <c r="CB63" s="492"/>
      <c r="CC63" s="492"/>
      <c r="CD63" s="492"/>
      <c r="CE63" s="492"/>
      <c r="CF63" s="492"/>
      <c r="CG63" s="492"/>
      <c r="CH63" s="492"/>
      <c r="CI63" s="492"/>
      <c r="CJ63" s="492"/>
      <c r="CK63" s="492"/>
      <c r="CL63" s="492"/>
      <c r="CM63" s="492"/>
      <c r="CN63" s="492"/>
      <c r="CO63" s="492"/>
      <c r="CP63" s="492"/>
      <c r="CQ63" s="492"/>
      <c r="CR63" s="492"/>
      <c r="CS63" s="493"/>
    </row>
    <row r="64" spans="1:98" s="16" customFormat="1" ht="57" customHeight="1" x14ac:dyDescent="0.25">
      <c r="A64" s="485" t="s">
        <v>70</v>
      </c>
      <c r="B64" s="486"/>
      <c r="C64" s="486"/>
      <c r="D64" s="486"/>
      <c r="E64" s="487"/>
      <c r="F64" s="506" t="s">
        <v>465</v>
      </c>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8"/>
      <c r="AV64" s="491">
        <f>3000000-1532360</f>
        <v>1467640</v>
      </c>
      <c r="AW64" s="492"/>
      <c r="AX64" s="492"/>
      <c r="AY64" s="492"/>
      <c r="AZ64" s="492"/>
      <c r="BA64" s="492"/>
      <c r="BB64" s="492"/>
      <c r="BC64" s="492"/>
      <c r="BD64" s="492"/>
      <c r="BE64" s="492"/>
      <c r="BF64" s="492"/>
      <c r="BG64" s="492"/>
      <c r="BH64" s="492"/>
      <c r="BI64" s="492"/>
      <c r="BJ64" s="492"/>
      <c r="BK64" s="492"/>
      <c r="BL64" s="492"/>
      <c r="BM64" s="492"/>
      <c r="BN64" s="492"/>
      <c r="BO64" s="492"/>
      <c r="BP64" s="492"/>
      <c r="BQ64" s="492"/>
      <c r="BR64" s="492"/>
      <c r="BS64" s="492"/>
      <c r="BT64" s="492"/>
      <c r="BU64" s="492"/>
      <c r="BV64" s="492"/>
      <c r="BW64" s="492"/>
      <c r="BX64" s="492"/>
      <c r="BY64" s="492"/>
      <c r="BZ64" s="492"/>
      <c r="CA64" s="492"/>
      <c r="CB64" s="492"/>
      <c r="CC64" s="492"/>
      <c r="CD64" s="492"/>
      <c r="CE64" s="492"/>
      <c r="CF64" s="492"/>
      <c r="CG64" s="492"/>
      <c r="CH64" s="492"/>
      <c r="CI64" s="492"/>
      <c r="CJ64" s="492"/>
      <c r="CK64" s="492"/>
      <c r="CL64" s="492"/>
      <c r="CM64" s="492"/>
      <c r="CN64" s="492"/>
      <c r="CO64" s="492"/>
      <c r="CP64" s="492"/>
      <c r="CQ64" s="492"/>
      <c r="CR64" s="492"/>
      <c r="CS64" s="493"/>
    </row>
    <row r="65" spans="1:97" s="16" customFormat="1" ht="69" customHeight="1" x14ac:dyDescent="0.25">
      <c r="A65" s="485" t="s">
        <v>71</v>
      </c>
      <c r="B65" s="486"/>
      <c r="C65" s="486"/>
      <c r="D65" s="486"/>
      <c r="E65" s="487"/>
      <c r="F65" s="503" t="s">
        <v>466</v>
      </c>
      <c r="G65" s="504"/>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5"/>
      <c r="AV65" s="491">
        <f>3375900</f>
        <v>3375900</v>
      </c>
      <c r="AW65" s="492"/>
      <c r="AX65" s="492"/>
      <c r="AY65" s="492"/>
      <c r="AZ65" s="492"/>
      <c r="BA65" s="492"/>
      <c r="BB65" s="492"/>
      <c r="BC65" s="492"/>
      <c r="BD65" s="492"/>
      <c r="BE65" s="492"/>
      <c r="BF65" s="492"/>
      <c r="BG65" s="492"/>
      <c r="BH65" s="492"/>
      <c r="BI65" s="492"/>
      <c r="BJ65" s="492"/>
      <c r="BK65" s="492"/>
      <c r="BL65" s="492"/>
      <c r="BM65" s="492"/>
      <c r="BN65" s="492"/>
      <c r="BO65" s="492"/>
      <c r="BP65" s="492"/>
      <c r="BQ65" s="492"/>
      <c r="BR65" s="492"/>
      <c r="BS65" s="492"/>
      <c r="BT65" s="492"/>
      <c r="BU65" s="492"/>
      <c r="BV65" s="492"/>
      <c r="BW65" s="492"/>
      <c r="BX65" s="492"/>
      <c r="BY65" s="492"/>
      <c r="BZ65" s="492"/>
      <c r="CA65" s="492"/>
      <c r="CB65" s="492"/>
      <c r="CC65" s="492"/>
      <c r="CD65" s="492"/>
      <c r="CE65" s="492"/>
      <c r="CF65" s="492"/>
      <c r="CG65" s="492"/>
      <c r="CH65" s="492"/>
      <c r="CI65" s="492"/>
      <c r="CJ65" s="492"/>
      <c r="CK65" s="492"/>
      <c r="CL65" s="492"/>
      <c r="CM65" s="492"/>
      <c r="CN65" s="492"/>
      <c r="CO65" s="492"/>
      <c r="CP65" s="492"/>
      <c r="CQ65" s="492"/>
      <c r="CR65" s="492"/>
      <c r="CS65" s="493"/>
    </row>
    <row r="66" spans="1:97" s="16" customFormat="1" ht="110.25" customHeight="1" x14ac:dyDescent="0.25">
      <c r="A66" s="485" t="s">
        <v>348</v>
      </c>
      <c r="B66" s="486"/>
      <c r="C66" s="486"/>
      <c r="D66" s="486"/>
      <c r="E66" s="487"/>
      <c r="F66" s="503" t="s">
        <v>532</v>
      </c>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5"/>
      <c r="AV66" s="491">
        <f>82400+1100</f>
        <v>83500</v>
      </c>
      <c r="AW66" s="492"/>
      <c r="AX66" s="492"/>
      <c r="AY66" s="492"/>
      <c r="AZ66" s="492"/>
      <c r="BA66" s="492"/>
      <c r="BB66" s="492"/>
      <c r="BC66" s="492"/>
      <c r="BD66" s="492"/>
      <c r="BE66" s="492"/>
      <c r="BF66" s="492"/>
      <c r="BG66" s="492"/>
      <c r="BH66" s="492"/>
      <c r="BI66" s="492"/>
      <c r="BJ66" s="492"/>
      <c r="BK66" s="492"/>
      <c r="BL66" s="492"/>
      <c r="BM66" s="492"/>
      <c r="BN66" s="492"/>
      <c r="BO66" s="492"/>
      <c r="BP66" s="492"/>
      <c r="BQ66" s="492"/>
      <c r="BR66" s="492"/>
      <c r="BS66" s="492"/>
      <c r="BT66" s="492"/>
      <c r="BU66" s="492"/>
      <c r="BV66" s="492"/>
      <c r="BW66" s="492"/>
      <c r="BX66" s="492"/>
      <c r="BY66" s="492"/>
      <c r="BZ66" s="492"/>
      <c r="CA66" s="492"/>
      <c r="CB66" s="492"/>
      <c r="CC66" s="492"/>
      <c r="CD66" s="492"/>
      <c r="CE66" s="492"/>
      <c r="CF66" s="492"/>
      <c r="CG66" s="492"/>
      <c r="CH66" s="492"/>
      <c r="CI66" s="492"/>
      <c r="CJ66" s="492"/>
      <c r="CK66" s="492"/>
      <c r="CL66" s="492"/>
      <c r="CM66" s="492"/>
      <c r="CN66" s="492"/>
      <c r="CO66" s="492"/>
      <c r="CP66" s="492"/>
      <c r="CQ66" s="492"/>
      <c r="CR66" s="492"/>
      <c r="CS66" s="493"/>
    </row>
    <row r="67" spans="1:97" s="223" customFormat="1" ht="43.5" customHeight="1" x14ac:dyDescent="0.25">
      <c r="A67" s="476" t="s">
        <v>349</v>
      </c>
      <c r="B67" s="477"/>
      <c r="C67" s="477"/>
      <c r="D67" s="477"/>
      <c r="E67" s="478"/>
      <c r="F67" s="479" t="s">
        <v>467</v>
      </c>
      <c r="G67" s="480"/>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0"/>
      <c r="AQ67" s="480"/>
      <c r="AR67" s="480"/>
      <c r="AS67" s="480"/>
      <c r="AT67" s="480"/>
      <c r="AU67" s="481"/>
      <c r="AV67" s="688">
        <f>645400+104600+156200</f>
        <v>906200</v>
      </c>
      <c r="AW67" s="689"/>
      <c r="AX67" s="689"/>
      <c r="AY67" s="689"/>
      <c r="AZ67" s="689"/>
      <c r="BA67" s="689"/>
      <c r="BB67" s="689"/>
      <c r="BC67" s="689"/>
      <c r="BD67" s="689"/>
      <c r="BE67" s="689"/>
      <c r="BF67" s="689"/>
      <c r="BG67" s="689"/>
      <c r="BH67" s="689"/>
      <c r="BI67" s="689"/>
      <c r="BJ67" s="689"/>
      <c r="BK67" s="689"/>
      <c r="BL67" s="689"/>
      <c r="BM67" s="689"/>
      <c r="BN67" s="689"/>
      <c r="BO67" s="689"/>
      <c r="BP67" s="689"/>
      <c r="BQ67" s="689"/>
      <c r="BR67" s="689"/>
      <c r="BS67" s="689"/>
      <c r="BT67" s="689"/>
      <c r="BU67" s="689"/>
      <c r="BV67" s="689"/>
      <c r="BW67" s="689"/>
      <c r="BX67" s="689"/>
      <c r="BY67" s="689"/>
      <c r="BZ67" s="689"/>
      <c r="CA67" s="689"/>
      <c r="CB67" s="689"/>
      <c r="CC67" s="689"/>
      <c r="CD67" s="689"/>
      <c r="CE67" s="689"/>
      <c r="CF67" s="689"/>
      <c r="CG67" s="689"/>
      <c r="CH67" s="689"/>
      <c r="CI67" s="689"/>
      <c r="CJ67" s="689"/>
      <c r="CK67" s="689"/>
      <c r="CL67" s="689"/>
      <c r="CM67" s="689"/>
      <c r="CN67" s="689"/>
      <c r="CO67" s="689"/>
      <c r="CP67" s="689"/>
      <c r="CQ67" s="689"/>
      <c r="CR67" s="689"/>
      <c r="CS67" s="690"/>
    </row>
    <row r="68" spans="1:97" s="16" customFormat="1" ht="15" customHeight="1" x14ac:dyDescent="0.25">
      <c r="A68" s="485"/>
      <c r="B68" s="486"/>
      <c r="C68" s="486"/>
      <c r="D68" s="486"/>
      <c r="E68" s="487"/>
      <c r="F68" s="488" t="s">
        <v>463</v>
      </c>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c r="AO68" s="489"/>
      <c r="AP68" s="489"/>
      <c r="AQ68" s="489"/>
      <c r="AR68" s="489"/>
      <c r="AS68" s="489"/>
      <c r="AT68" s="489"/>
      <c r="AU68" s="490"/>
      <c r="AV68" s="491">
        <f>AV63+AV64+AV65+AV67+AV66</f>
        <v>5985040</v>
      </c>
      <c r="AW68" s="492"/>
      <c r="AX68" s="492"/>
      <c r="AY68" s="492"/>
      <c r="AZ68" s="492"/>
      <c r="BA68" s="492"/>
      <c r="BB68" s="492"/>
      <c r="BC68" s="492"/>
      <c r="BD68" s="492"/>
      <c r="BE68" s="492"/>
      <c r="BF68" s="492"/>
      <c r="BG68" s="492"/>
      <c r="BH68" s="492"/>
      <c r="BI68" s="492"/>
      <c r="BJ68" s="492"/>
      <c r="BK68" s="492"/>
      <c r="BL68" s="492"/>
      <c r="BM68" s="492"/>
      <c r="BN68" s="492"/>
      <c r="BO68" s="492"/>
      <c r="BP68" s="492"/>
      <c r="BQ68" s="492"/>
      <c r="BR68" s="492"/>
      <c r="BS68" s="492"/>
      <c r="BT68" s="492"/>
      <c r="BU68" s="492"/>
      <c r="BV68" s="492"/>
      <c r="BW68" s="492"/>
      <c r="BX68" s="492"/>
      <c r="BY68" s="492"/>
      <c r="BZ68" s="492"/>
      <c r="CA68" s="492"/>
      <c r="CB68" s="492"/>
      <c r="CC68" s="492"/>
      <c r="CD68" s="492"/>
      <c r="CE68" s="492"/>
      <c r="CF68" s="492"/>
      <c r="CG68" s="492"/>
      <c r="CH68" s="492"/>
      <c r="CI68" s="492"/>
      <c r="CJ68" s="492"/>
      <c r="CK68" s="492"/>
      <c r="CL68" s="492"/>
      <c r="CM68" s="492"/>
      <c r="CN68" s="492"/>
      <c r="CO68" s="492"/>
      <c r="CP68" s="492"/>
      <c r="CQ68" s="492"/>
      <c r="CR68" s="492"/>
      <c r="CS68" s="493"/>
    </row>
    <row r="69" spans="1:97" s="16" customFormat="1" ht="15" customHeight="1" x14ac:dyDescent="0.25">
      <c r="A69" s="485" t="s">
        <v>462</v>
      </c>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6"/>
      <c r="AQ69" s="486"/>
      <c r="AR69" s="486"/>
      <c r="AS69" s="486"/>
      <c r="AT69" s="486"/>
      <c r="AU69" s="486"/>
      <c r="AV69" s="486"/>
      <c r="AW69" s="486"/>
      <c r="AX69" s="486"/>
      <c r="AY69" s="486"/>
      <c r="AZ69" s="486"/>
      <c r="BA69" s="486"/>
      <c r="BB69" s="486"/>
      <c r="BC69" s="486"/>
      <c r="BD69" s="486"/>
      <c r="BE69" s="486"/>
      <c r="BF69" s="486"/>
      <c r="BG69" s="486"/>
      <c r="BH69" s="486"/>
      <c r="BI69" s="486"/>
      <c r="BJ69" s="486"/>
      <c r="BK69" s="486"/>
      <c r="BL69" s="486"/>
      <c r="BM69" s="486"/>
      <c r="BN69" s="486"/>
      <c r="BO69" s="486"/>
      <c r="BP69" s="486"/>
      <c r="BQ69" s="486"/>
      <c r="BR69" s="486"/>
      <c r="BS69" s="486"/>
      <c r="BT69" s="486"/>
      <c r="BU69" s="486"/>
      <c r="BV69" s="486"/>
      <c r="BW69" s="486"/>
      <c r="BX69" s="486"/>
      <c r="BY69" s="486"/>
      <c r="BZ69" s="486"/>
      <c r="CA69" s="486"/>
      <c r="CB69" s="486"/>
      <c r="CC69" s="486"/>
      <c r="CD69" s="486"/>
      <c r="CE69" s="486"/>
      <c r="CF69" s="486"/>
      <c r="CG69" s="486"/>
      <c r="CH69" s="486"/>
      <c r="CI69" s="486"/>
      <c r="CJ69" s="486"/>
      <c r="CK69" s="486"/>
      <c r="CL69" s="486"/>
      <c r="CM69" s="486"/>
      <c r="CN69" s="486"/>
      <c r="CO69" s="486"/>
      <c r="CP69" s="486"/>
      <c r="CQ69" s="486"/>
      <c r="CR69" s="486"/>
      <c r="CS69" s="487"/>
    </row>
    <row r="70" spans="1:97" s="16" customFormat="1" ht="132.75" customHeight="1" x14ac:dyDescent="0.25">
      <c r="A70" s="485" t="s">
        <v>66</v>
      </c>
      <c r="B70" s="486"/>
      <c r="C70" s="486"/>
      <c r="D70" s="486"/>
      <c r="E70" s="487"/>
      <c r="F70" s="500" t="s">
        <v>464</v>
      </c>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0"/>
      <c r="AR70" s="500"/>
      <c r="AS70" s="500"/>
      <c r="AT70" s="500"/>
      <c r="AU70" s="500"/>
      <c r="AV70" s="491">
        <f>2865416+436184</f>
        <v>3301600</v>
      </c>
      <c r="AW70" s="492"/>
      <c r="AX70" s="492"/>
      <c r="AY70" s="492"/>
      <c r="AZ70" s="492"/>
      <c r="BA70" s="492"/>
      <c r="BB70" s="492"/>
      <c r="BC70" s="492"/>
      <c r="BD70" s="492"/>
      <c r="BE70" s="492"/>
      <c r="BF70" s="492"/>
      <c r="BG70" s="492"/>
      <c r="BH70" s="492"/>
      <c r="BI70" s="492"/>
      <c r="BJ70" s="492"/>
      <c r="BK70" s="492"/>
      <c r="BL70" s="492"/>
      <c r="BM70" s="492"/>
      <c r="BN70" s="492"/>
      <c r="BO70" s="492"/>
      <c r="BP70" s="492"/>
      <c r="BQ70" s="492"/>
      <c r="BR70" s="492"/>
      <c r="BS70" s="492"/>
      <c r="BT70" s="492"/>
      <c r="BU70" s="492"/>
      <c r="BV70" s="492"/>
      <c r="BW70" s="492"/>
      <c r="BX70" s="492"/>
      <c r="BY70" s="492"/>
      <c r="BZ70" s="492"/>
      <c r="CA70" s="492"/>
      <c r="CB70" s="492"/>
      <c r="CC70" s="492"/>
      <c r="CD70" s="492"/>
      <c r="CE70" s="492"/>
      <c r="CF70" s="492"/>
      <c r="CG70" s="492"/>
      <c r="CH70" s="492"/>
      <c r="CI70" s="492"/>
      <c r="CJ70" s="492"/>
      <c r="CK70" s="492"/>
      <c r="CL70" s="492"/>
      <c r="CM70" s="492"/>
      <c r="CN70" s="492"/>
      <c r="CO70" s="492"/>
      <c r="CP70" s="492"/>
      <c r="CQ70" s="492"/>
      <c r="CR70" s="492"/>
      <c r="CS70" s="493"/>
    </row>
    <row r="71" spans="1:97" s="16" customFormat="1" ht="15" customHeight="1" x14ac:dyDescent="0.25">
      <c r="A71" s="485"/>
      <c r="B71" s="486"/>
      <c r="C71" s="486"/>
      <c r="D71" s="486"/>
      <c r="E71" s="487"/>
      <c r="F71" s="488" t="s">
        <v>463</v>
      </c>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490"/>
      <c r="AV71" s="491">
        <f>AV70</f>
        <v>3301600</v>
      </c>
      <c r="AW71" s="492"/>
      <c r="AX71" s="492"/>
      <c r="AY71" s="492"/>
      <c r="AZ71" s="492"/>
      <c r="BA71" s="492"/>
      <c r="BB71" s="492"/>
      <c r="BC71" s="492"/>
      <c r="BD71" s="492"/>
      <c r="BE71" s="492"/>
      <c r="BF71" s="492"/>
      <c r="BG71" s="492"/>
      <c r="BH71" s="492"/>
      <c r="BI71" s="492"/>
      <c r="BJ71" s="492"/>
      <c r="BK71" s="492"/>
      <c r="BL71" s="492"/>
      <c r="BM71" s="492"/>
      <c r="BN71" s="492"/>
      <c r="BO71" s="492"/>
      <c r="BP71" s="492"/>
      <c r="BQ71" s="492"/>
      <c r="BR71" s="492"/>
      <c r="BS71" s="492"/>
      <c r="BT71" s="492"/>
      <c r="BU71" s="492"/>
      <c r="BV71" s="492"/>
      <c r="BW71" s="492"/>
      <c r="BX71" s="492"/>
      <c r="BY71" s="492"/>
      <c r="BZ71" s="492"/>
      <c r="CA71" s="492"/>
      <c r="CB71" s="492"/>
      <c r="CC71" s="492"/>
      <c r="CD71" s="492"/>
      <c r="CE71" s="492"/>
      <c r="CF71" s="492"/>
      <c r="CG71" s="492"/>
      <c r="CH71" s="492"/>
      <c r="CI71" s="492"/>
      <c r="CJ71" s="492"/>
      <c r="CK71" s="492"/>
      <c r="CL71" s="492"/>
      <c r="CM71" s="492"/>
      <c r="CN71" s="492"/>
      <c r="CO71" s="492"/>
      <c r="CP71" s="492"/>
      <c r="CQ71" s="492"/>
      <c r="CR71" s="492"/>
      <c r="CS71" s="493"/>
    </row>
    <row r="72" spans="1:97" s="16" customFormat="1" ht="15" customHeight="1" x14ac:dyDescent="0.25">
      <c r="A72" s="494"/>
      <c r="B72" s="494"/>
      <c r="C72" s="494"/>
      <c r="D72" s="494"/>
      <c r="E72" s="494"/>
      <c r="F72" s="495" t="s">
        <v>55</v>
      </c>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6"/>
      <c r="AV72" s="497">
        <f>AV68+AV70</f>
        <v>9286640</v>
      </c>
      <c r="AW72" s="498"/>
      <c r="AX72" s="498"/>
      <c r="AY72" s="498"/>
      <c r="AZ72" s="498"/>
      <c r="BA72" s="498"/>
      <c r="BB72" s="498"/>
      <c r="BC72" s="498"/>
      <c r="BD72" s="498"/>
      <c r="BE72" s="498"/>
      <c r="BF72" s="498"/>
      <c r="BG72" s="498"/>
      <c r="BH72" s="498"/>
      <c r="BI72" s="498"/>
      <c r="BJ72" s="498"/>
      <c r="BK72" s="498"/>
      <c r="BL72" s="498"/>
      <c r="BM72" s="498"/>
      <c r="BN72" s="498"/>
      <c r="BO72" s="498"/>
      <c r="BP72" s="498"/>
      <c r="BQ72" s="498"/>
      <c r="BR72" s="498"/>
      <c r="BS72" s="498"/>
      <c r="BT72" s="498"/>
      <c r="BU72" s="498"/>
      <c r="BV72" s="498"/>
      <c r="BW72" s="498"/>
      <c r="BX72" s="498"/>
      <c r="BY72" s="498"/>
      <c r="BZ72" s="498"/>
      <c r="CA72" s="498"/>
      <c r="CB72" s="498"/>
      <c r="CC72" s="498"/>
      <c r="CD72" s="498"/>
      <c r="CE72" s="498"/>
      <c r="CF72" s="498"/>
      <c r="CG72" s="498"/>
      <c r="CH72" s="498"/>
      <c r="CI72" s="498"/>
      <c r="CJ72" s="498"/>
      <c r="CK72" s="498"/>
      <c r="CL72" s="498"/>
      <c r="CM72" s="498"/>
      <c r="CN72" s="498"/>
      <c r="CO72" s="498"/>
      <c r="CP72" s="498"/>
      <c r="CQ72" s="498"/>
      <c r="CR72" s="498"/>
      <c r="CS72" s="499"/>
    </row>
    <row r="73" spans="1:97" s="16" customFormat="1" ht="15" customHeight="1" x14ac:dyDescent="0.25">
      <c r="A73" s="17"/>
      <c r="B73" s="17"/>
      <c r="C73" s="17"/>
      <c r="D73" s="17"/>
      <c r="E73" s="17"/>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row>
    <row r="74" spans="1:97" s="193" customFormat="1" ht="15" hidden="1" customHeight="1" x14ac:dyDescent="0.25">
      <c r="A74" s="515" t="s">
        <v>266</v>
      </c>
      <c r="B74" s="515"/>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5"/>
      <c r="AS74" s="515"/>
      <c r="AT74" s="515"/>
      <c r="AU74" s="515"/>
      <c r="AV74" s="515"/>
      <c r="AW74" s="515"/>
      <c r="AX74" s="515"/>
      <c r="AY74" s="515"/>
      <c r="AZ74" s="515"/>
      <c r="BA74" s="515"/>
      <c r="BB74" s="515"/>
      <c r="BC74" s="515"/>
      <c r="BD74" s="515"/>
      <c r="BE74" s="515"/>
      <c r="BF74" s="515"/>
      <c r="BG74" s="515"/>
      <c r="BH74" s="515"/>
      <c r="BI74" s="515"/>
      <c r="BJ74" s="515"/>
      <c r="BK74" s="515"/>
      <c r="BL74" s="515"/>
      <c r="BM74" s="515"/>
      <c r="BN74" s="515"/>
      <c r="BO74" s="515"/>
      <c r="BP74" s="515"/>
      <c r="BQ74" s="515"/>
      <c r="BR74" s="515"/>
      <c r="BS74" s="515"/>
      <c r="BT74" s="515"/>
      <c r="BU74" s="515"/>
      <c r="BV74" s="515"/>
      <c r="BW74" s="515"/>
      <c r="BX74" s="515"/>
      <c r="BY74" s="515"/>
      <c r="BZ74" s="515"/>
      <c r="CA74" s="515"/>
      <c r="CB74" s="515"/>
      <c r="CC74" s="515"/>
      <c r="CD74" s="515"/>
      <c r="CE74" s="515"/>
      <c r="CF74" s="515"/>
      <c r="CG74" s="515"/>
      <c r="CH74" s="515"/>
      <c r="CI74" s="515"/>
      <c r="CJ74" s="515"/>
      <c r="CK74" s="515"/>
      <c r="CL74" s="515"/>
      <c r="CM74" s="515"/>
      <c r="CN74" s="515"/>
      <c r="CO74" s="515"/>
      <c r="CP74" s="515"/>
      <c r="CQ74" s="515"/>
      <c r="CR74" s="515"/>
      <c r="CS74" s="515"/>
    </row>
    <row r="75" spans="1:97" s="20" customFormat="1" ht="6" hidden="1" customHeight="1" x14ac:dyDescent="0.25"/>
    <row r="76" spans="1:97" s="195" customFormat="1" ht="15.75" hidden="1" x14ac:dyDescent="0.25">
      <c r="A76" s="515" t="s">
        <v>247</v>
      </c>
      <c r="B76" s="515"/>
      <c r="C76" s="515"/>
      <c r="D76" s="515"/>
      <c r="E76" s="515"/>
      <c r="F76" s="515"/>
      <c r="G76" s="515"/>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6"/>
      <c r="AR76" s="516"/>
      <c r="AS76" s="516"/>
      <c r="AT76" s="516"/>
      <c r="AU76" s="516"/>
      <c r="AV76" s="516"/>
      <c r="AW76" s="516"/>
      <c r="AX76" s="516"/>
      <c r="AY76" s="516"/>
      <c r="AZ76" s="516"/>
      <c r="BA76" s="516"/>
      <c r="BB76" s="516"/>
      <c r="BC76" s="516"/>
      <c r="BD76" s="516"/>
      <c r="BE76" s="516"/>
      <c r="BF76" s="516"/>
      <c r="BG76" s="516"/>
      <c r="BH76" s="516"/>
      <c r="BI76" s="516"/>
      <c r="BJ76" s="516"/>
      <c r="BK76" s="516"/>
      <c r="BL76" s="516"/>
      <c r="BM76" s="516"/>
      <c r="BN76" s="516"/>
      <c r="BO76" s="516"/>
      <c r="BP76" s="516"/>
      <c r="BQ76" s="516"/>
      <c r="BR76" s="516"/>
      <c r="BS76" s="516"/>
      <c r="BT76" s="516"/>
      <c r="BU76" s="516"/>
      <c r="BV76" s="516"/>
      <c r="BW76" s="516"/>
      <c r="BX76" s="516"/>
      <c r="BY76" s="516"/>
      <c r="BZ76" s="516"/>
      <c r="CA76" s="516"/>
      <c r="CB76" s="516"/>
      <c r="CC76" s="516"/>
      <c r="CD76" s="516"/>
      <c r="CE76" s="516"/>
      <c r="CF76" s="516"/>
      <c r="CG76" s="516"/>
      <c r="CH76" s="516"/>
      <c r="CI76" s="516"/>
      <c r="CJ76" s="516"/>
      <c r="CK76" s="516"/>
      <c r="CL76" s="516"/>
      <c r="CM76" s="516"/>
      <c r="CN76" s="516"/>
      <c r="CO76" s="516"/>
      <c r="CP76" s="516"/>
      <c r="CQ76" s="516"/>
      <c r="CR76" s="516"/>
      <c r="CS76" s="516"/>
    </row>
    <row r="77" spans="1:97" s="195" customFormat="1" ht="14.25" hidden="1" x14ac:dyDescent="0.2">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row>
    <row r="78" spans="1:97" s="14" customFormat="1" ht="60" hidden="1" customHeight="1" x14ac:dyDescent="0.25">
      <c r="A78" s="517" t="s">
        <v>244</v>
      </c>
      <c r="B78" s="517"/>
      <c r="C78" s="517"/>
      <c r="D78" s="517"/>
      <c r="E78" s="517"/>
      <c r="F78" s="488" t="s">
        <v>0</v>
      </c>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90"/>
      <c r="AM78" s="488" t="s">
        <v>182</v>
      </c>
      <c r="AN78" s="489"/>
      <c r="AO78" s="489"/>
      <c r="AP78" s="489"/>
      <c r="AQ78" s="489"/>
      <c r="AR78" s="489"/>
      <c r="AS78" s="489"/>
      <c r="AT78" s="489"/>
      <c r="AU78" s="490"/>
      <c r="AV78" s="518" t="s">
        <v>271</v>
      </c>
      <c r="AW78" s="519"/>
      <c r="AX78" s="519"/>
      <c r="AY78" s="519"/>
      <c r="AZ78" s="519"/>
      <c r="BA78" s="519"/>
      <c r="BB78" s="519"/>
      <c r="BC78" s="519"/>
      <c r="BD78" s="519"/>
      <c r="BE78" s="519"/>
      <c r="BF78" s="519"/>
      <c r="BG78" s="519"/>
      <c r="BH78" s="519"/>
      <c r="BI78" s="519"/>
      <c r="BJ78" s="519"/>
      <c r="BK78" s="519"/>
      <c r="BL78" s="520"/>
      <c r="BM78" s="518" t="s">
        <v>270</v>
      </c>
      <c r="BN78" s="519"/>
      <c r="BO78" s="519"/>
      <c r="BP78" s="519"/>
      <c r="BQ78" s="519"/>
      <c r="BR78" s="519"/>
      <c r="BS78" s="519"/>
      <c r="BT78" s="519"/>
      <c r="BU78" s="519"/>
      <c r="BV78" s="519"/>
      <c r="BW78" s="519"/>
      <c r="BX78" s="519"/>
      <c r="BY78" s="519"/>
      <c r="BZ78" s="519"/>
      <c r="CA78" s="519"/>
      <c r="CB78" s="519"/>
      <c r="CC78" s="520"/>
      <c r="CD78" s="518" t="s">
        <v>226</v>
      </c>
      <c r="CE78" s="519"/>
      <c r="CF78" s="519"/>
      <c r="CG78" s="519"/>
      <c r="CH78" s="519"/>
      <c r="CI78" s="519"/>
      <c r="CJ78" s="519"/>
      <c r="CK78" s="519"/>
      <c r="CL78" s="519"/>
      <c r="CM78" s="519"/>
      <c r="CN78" s="519"/>
      <c r="CO78" s="519"/>
      <c r="CP78" s="519"/>
      <c r="CQ78" s="519"/>
      <c r="CR78" s="519"/>
      <c r="CS78" s="520"/>
    </row>
    <row r="79" spans="1:97" s="15" customFormat="1" hidden="1" x14ac:dyDescent="0.25">
      <c r="A79" s="527">
        <v>1</v>
      </c>
      <c r="B79" s="527"/>
      <c r="C79" s="527"/>
      <c r="D79" s="527"/>
      <c r="E79" s="527"/>
      <c r="F79" s="509">
        <v>2</v>
      </c>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511"/>
      <c r="AM79" s="509">
        <v>3</v>
      </c>
      <c r="AN79" s="510"/>
      <c r="AO79" s="510"/>
      <c r="AP79" s="510"/>
      <c r="AQ79" s="510"/>
      <c r="AR79" s="510"/>
      <c r="AS79" s="510"/>
      <c r="AT79" s="510"/>
      <c r="AU79" s="511"/>
      <c r="AV79" s="527">
        <v>4</v>
      </c>
      <c r="AW79" s="527"/>
      <c r="AX79" s="527"/>
      <c r="AY79" s="527"/>
      <c r="AZ79" s="527"/>
      <c r="BA79" s="527"/>
      <c r="BB79" s="527"/>
      <c r="BC79" s="527"/>
      <c r="BD79" s="527"/>
      <c r="BE79" s="527"/>
      <c r="BF79" s="527"/>
      <c r="BG79" s="527"/>
      <c r="BH79" s="527"/>
      <c r="BI79" s="527"/>
      <c r="BJ79" s="527"/>
      <c r="BK79" s="527"/>
      <c r="BL79" s="527"/>
      <c r="BM79" s="527">
        <v>5</v>
      </c>
      <c r="BN79" s="527"/>
      <c r="BO79" s="527"/>
      <c r="BP79" s="527"/>
      <c r="BQ79" s="527"/>
      <c r="BR79" s="527"/>
      <c r="BS79" s="527"/>
      <c r="BT79" s="527"/>
      <c r="BU79" s="527"/>
      <c r="BV79" s="527"/>
      <c r="BW79" s="527"/>
      <c r="BX79" s="527"/>
      <c r="BY79" s="527"/>
      <c r="BZ79" s="527"/>
      <c r="CA79" s="527"/>
      <c r="CB79" s="527"/>
      <c r="CC79" s="527"/>
      <c r="CD79" s="527">
        <v>6</v>
      </c>
      <c r="CE79" s="527"/>
      <c r="CF79" s="527"/>
      <c r="CG79" s="527"/>
      <c r="CH79" s="527"/>
      <c r="CI79" s="527"/>
      <c r="CJ79" s="527"/>
      <c r="CK79" s="527"/>
      <c r="CL79" s="527"/>
      <c r="CM79" s="527"/>
      <c r="CN79" s="527"/>
      <c r="CO79" s="527"/>
      <c r="CP79" s="527"/>
      <c r="CQ79" s="527"/>
      <c r="CR79" s="527"/>
      <c r="CS79" s="527"/>
    </row>
    <row r="80" spans="1:97" s="16" customFormat="1" ht="15" hidden="1" customHeight="1" x14ac:dyDescent="0.25">
      <c r="A80" s="494"/>
      <c r="B80" s="494"/>
      <c r="C80" s="494"/>
      <c r="D80" s="494"/>
      <c r="E80" s="494"/>
      <c r="F80" s="488"/>
      <c r="G80" s="489"/>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c r="AF80" s="489"/>
      <c r="AG80" s="489"/>
      <c r="AH80" s="489"/>
      <c r="AI80" s="489"/>
      <c r="AJ80" s="489"/>
      <c r="AK80" s="489"/>
      <c r="AL80" s="490"/>
      <c r="AM80" s="488"/>
      <c r="AN80" s="489"/>
      <c r="AO80" s="489"/>
      <c r="AP80" s="489"/>
      <c r="AQ80" s="489"/>
      <c r="AR80" s="489"/>
      <c r="AS80" s="489"/>
      <c r="AT80" s="489"/>
      <c r="AU80" s="490"/>
      <c r="AV80" s="684"/>
      <c r="AW80" s="684"/>
      <c r="AX80" s="684"/>
      <c r="AY80" s="684"/>
      <c r="AZ80" s="684"/>
      <c r="BA80" s="684"/>
      <c r="BB80" s="684"/>
      <c r="BC80" s="684"/>
      <c r="BD80" s="684"/>
      <c r="BE80" s="684"/>
      <c r="BF80" s="684"/>
      <c r="BG80" s="684"/>
      <c r="BH80" s="684"/>
      <c r="BI80" s="684"/>
      <c r="BJ80" s="684"/>
      <c r="BK80" s="684"/>
      <c r="BL80" s="684"/>
      <c r="BM80" s="684"/>
      <c r="BN80" s="684"/>
      <c r="BO80" s="684"/>
      <c r="BP80" s="684"/>
      <c r="BQ80" s="684"/>
      <c r="BR80" s="684"/>
      <c r="BS80" s="684"/>
      <c r="BT80" s="684"/>
      <c r="BU80" s="684"/>
      <c r="BV80" s="684"/>
      <c r="BW80" s="684"/>
      <c r="BX80" s="684"/>
      <c r="BY80" s="684"/>
      <c r="BZ80" s="684"/>
      <c r="CA80" s="684"/>
      <c r="CB80" s="684"/>
      <c r="CC80" s="684"/>
      <c r="CD80" s="684"/>
      <c r="CE80" s="684"/>
      <c r="CF80" s="684"/>
      <c r="CG80" s="684"/>
      <c r="CH80" s="684"/>
      <c r="CI80" s="684"/>
      <c r="CJ80" s="684"/>
      <c r="CK80" s="684"/>
      <c r="CL80" s="684"/>
      <c r="CM80" s="684"/>
      <c r="CN80" s="684"/>
      <c r="CO80" s="684"/>
      <c r="CP80" s="684"/>
      <c r="CQ80" s="684"/>
      <c r="CR80" s="684"/>
      <c r="CS80" s="684"/>
    </row>
    <row r="81" spans="1:107" s="16" customFormat="1" ht="15" hidden="1" customHeight="1" x14ac:dyDescent="0.25">
      <c r="A81" s="494"/>
      <c r="B81" s="494"/>
      <c r="C81" s="494"/>
      <c r="D81" s="494"/>
      <c r="E81" s="494"/>
      <c r="F81" s="488"/>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489"/>
      <c r="AK81" s="489"/>
      <c r="AL81" s="490"/>
      <c r="AM81" s="488"/>
      <c r="AN81" s="489"/>
      <c r="AO81" s="489"/>
      <c r="AP81" s="489"/>
      <c r="AQ81" s="489"/>
      <c r="AR81" s="489"/>
      <c r="AS81" s="489"/>
      <c r="AT81" s="489"/>
      <c r="AU81" s="490"/>
      <c r="AV81" s="684"/>
      <c r="AW81" s="684"/>
      <c r="AX81" s="684"/>
      <c r="AY81" s="684"/>
      <c r="AZ81" s="684"/>
      <c r="BA81" s="684"/>
      <c r="BB81" s="684"/>
      <c r="BC81" s="684"/>
      <c r="BD81" s="684"/>
      <c r="BE81" s="684"/>
      <c r="BF81" s="684"/>
      <c r="BG81" s="684"/>
      <c r="BH81" s="684"/>
      <c r="BI81" s="684"/>
      <c r="BJ81" s="684"/>
      <c r="BK81" s="684"/>
      <c r="BL81" s="684"/>
      <c r="BM81" s="684"/>
      <c r="BN81" s="684"/>
      <c r="BO81" s="684"/>
      <c r="BP81" s="684"/>
      <c r="BQ81" s="684"/>
      <c r="BR81" s="684"/>
      <c r="BS81" s="684"/>
      <c r="BT81" s="684"/>
      <c r="BU81" s="684"/>
      <c r="BV81" s="684"/>
      <c r="BW81" s="684"/>
      <c r="BX81" s="684"/>
      <c r="BY81" s="684"/>
      <c r="BZ81" s="684"/>
      <c r="CA81" s="684"/>
      <c r="CB81" s="684"/>
      <c r="CC81" s="684"/>
      <c r="CD81" s="684"/>
      <c r="CE81" s="684"/>
      <c r="CF81" s="684"/>
      <c r="CG81" s="684"/>
      <c r="CH81" s="684"/>
      <c r="CI81" s="684"/>
      <c r="CJ81" s="684"/>
      <c r="CK81" s="684"/>
      <c r="CL81" s="684"/>
      <c r="CM81" s="684"/>
      <c r="CN81" s="684"/>
      <c r="CO81" s="684"/>
      <c r="CP81" s="684"/>
      <c r="CQ81" s="684"/>
      <c r="CR81" s="684"/>
      <c r="CS81" s="684"/>
    </row>
    <row r="82" spans="1:107" s="16" customFormat="1" ht="15" hidden="1" customHeight="1" x14ac:dyDescent="0.25">
      <c r="A82" s="494"/>
      <c r="B82" s="494"/>
      <c r="C82" s="494"/>
      <c r="D82" s="494"/>
      <c r="E82" s="494"/>
      <c r="F82" s="495" t="s">
        <v>55</v>
      </c>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495"/>
      <c r="AQ82" s="495"/>
      <c r="AR82" s="495"/>
      <c r="AS82" s="495"/>
      <c r="AT82" s="495"/>
      <c r="AU82" s="496"/>
      <c r="AV82" s="684" t="s">
        <v>4</v>
      </c>
      <c r="AW82" s="684"/>
      <c r="AX82" s="684"/>
      <c r="AY82" s="684"/>
      <c r="AZ82" s="684"/>
      <c r="BA82" s="684"/>
      <c r="BB82" s="684"/>
      <c r="BC82" s="684"/>
      <c r="BD82" s="684"/>
      <c r="BE82" s="684"/>
      <c r="BF82" s="684"/>
      <c r="BG82" s="684"/>
      <c r="BH82" s="684"/>
      <c r="BI82" s="684"/>
      <c r="BJ82" s="684"/>
      <c r="BK82" s="684"/>
      <c r="BL82" s="684"/>
      <c r="BM82" s="684" t="s">
        <v>4</v>
      </c>
      <c r="BN82" s="684"/>
      <c r="BO82" s="684"/>
      <c r="BP82" s="684"/>
      <c r="BQ82" s="684"/>
      <c r="BR82" s="684"/>
      <c r="BS82" s="684"/>
      <c r="BT82" s="684"/>
      <c r="BU82" s="684"/>
      <c r="BV82" s="684"/>
      <c r="BW82" s="684"/>
      <c r="BX82" s="684"/>
      <c r="BY82" s="684"/>
      <c r="BZ82" s="684"/>
      <c r="CA82" s="684"/>
      <c r="CB82" s="684"/>
      <c r="CC82" s="684"/>
      <c r="CD82" s="684"/>
      <c r="CE82" s="684"/>
      <c r="CF82" s="684"/>
      <c r="CG82" s="684"/>
      <c r="CH82" s="684"/>
      <c r="CI82" s="684"/>
      <c r="CJ82" s="684"/>
      <c r="CK82" s="684"/>
      <c r="CL82" s="684"/>
      <c r="CM82" s="684"/>
      <c r="CN82" s="684"/>
      <c r="CO82" s="684"/>
      <c r="CP82" s="684"/>
      <c r="CQ82" s="684"/>
      <c r="CR82" s="684"/>
      <c r="CS82" s="684"/>
    </row>
    <row r="84" spans="1:107" s="22" customFormat="1" ht="15" customHeight="1" x14ac:dyDescent="0.25">
      <c r="A84" s="515" t="s">
        <v>729</v>
      </c>
      <c r="B84" s="515"/>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5"/>
      <c r="AY84" s="515"/>
      <c r="AZ84" s="515"/>
      <c r="BA84" s="515"/>
      <c r="BB84" s="515"/>
      <c r="BC84" s="515"/>
      <c r="BD84" s="515"/>
      <c r="BE84" s="515"/>
      <c r="BF84" s="515"/>
      <c r="BG84" s="515"/>
      <c r="BH84" s="515"/>
      <c r="BI84" s="515"/>
      <c r="BJ84" s="515"/>
      <c r="BK84" s="515"/>
      <c r="BL84" s="515"/>
      <c r="BM84" s="515"/>
      <c r="BN84" s="515"/>
      <c r="BO84" s="515"/>
      <c r="BP84" s="515"/>
      <c r="BQ84" s="515"/>
      <c r="BR84" s="515"/>
      <c r="BS84" s="515"/>
      <c r="BT84" s="515"/>
      <c r="BU84" s="515"/>
      <c r="BV84" s="515"/>
      <c r="BW84" s="515"/>
      <c r="BX84" s="515"/>
      <c r="BY84" s="515"/>
      <c r="BZ84" s="515"/>
      <c r="CA84" s="515"/>
      <c r="CB84" s="515"/>
      <c r="CC84" s="515"/>
      <c r="CD84" s="515"/>
      <c r="CE84" s="515"/>
      <c r="CF84" s="515"/>
      <c r="CG84" s="515"/>
      <c r="CH84" s="515"/>
      <c r="CI84" s="515"/>
      <c r="CJ84" s="515"/>
      <c r="CK84" s="515"/>
      <c r="CL84" s="515"/>
      <c r="CM84" s="515"/>
      <c r="CN84" s="515"/>
      <c r="CO84" s="515"/>
      <c r="CP84" s="515"/>
      <c r="CQ84" s="515"/>
      <c r="CR84" s="515"/>
      <c r="CS84" s="515"/>
    </row>
    <row r="85" spans="1:107" s="26" customFormat="1" ht="17.25" customHeight="1" x14ac:dyDescent="0.25"/>
    <row r="86" spans="1:107" s="22" customFormat="1" ht="30.75" customHeight="1" x14ac:dyDescent="0.25">
      <c r="A86" s="691" t="s">
        <v>245</v>
      </c>
      <c r="B86" s="691"/>
      <c r="C86" s="691"/>
      <c r="D86" s="691"/>
      <c r="E86" s="691"/>
      <c r="F86" s="691"/>
      <c r="G86" s="691"/>
      <c r="H86" s="691"/>
      <c r="I86" s="691"/>
      <c r="J86" s="691"/>
      <c r="K86" s="691"/>
      <c r="L86" s="691"/>
      <c r="M86" s="691"/>
      <c r="N86" s="691"/>
      <c r="O86" s="691"/>
      <c r="P86" s="691"/>
      <c r="Q86" s="691"/>
      <c r="R86" s="691"/>
      <c r="S86" s="691"/>
      <c r="T86" s="691"/>
      <c r="U86" s="691"/>
      <c r="V86" s="691"/>
      <c r="W86" s="691"/>
      <c r="X86" s="691"/>
      <c r="Y86" s="691"/>
      <c r="Z86" s="691"/>
      <c r="AA86" s="691"/>
      <c r="AB86" s="691"/>
      <c r="AC86" s="691"/>
      <c r="AD86" s="691"/>
      <c r="AE86" s="691"/>
      <c r="AF86" s="691"/>
      <c r="AG86" s="691"/>
      <c r="AH86" s="691"/>
      <c r="AI86" s="691"/>
      <c r="AJ86" s="691"/>
      <c r="AK86" s="691"/>
      <c r="AL86" s="691"/>
      <c r="AM86" s="691"/>
      <c r="AN86" s="691"/>
      <c r="AO86" s="691"/>
      <c r="AP86" s="691"/>
      <c r="AQ86" s="691"/>
      <c r="AR86" s="691"/>
      <c r="AS86" s="691"/>
      <c r="AT86" s="691"/>
      <c r="AU86" s="691"/>
      <c r="AV86" s="542" t="s">
        <v>519</v>
      </c>
      <c r="AW86" s="542"/>
      <c r="AX86" s="542"/>
      <c r="AY86" s="542"/>
      <c r="AZ86" s="542"/>
      <c r="BA86" s="542"/>
      <c r="BB86" s="542"/>
      <c r="BC86" s="542"/>
      <c r="BD86" s="542"/>
      <c r="BE86" s="542"/>
      <c r="BF86" s="542"/>
      <c r="BG86" s="542"/>
      <c r="BH86" s="542"/>
      <c r="BI86" s="542"/>
      <c r="BJ86" s="542"/>
      <c r="BK86" s="542"/>
      <c r="BL86" s="542"/>
      <c r="BM86" s="542"/>
      <c r="BN86" s="542"/>
      <c r="BO86" s="542"/>
      <c r="BP86" s="542"/>
      <c r="BQ86" s="542"/>
      <c r="BR86" s="542"/>
      <c r="BS86" s="542"/>
      <c r="BT86" s="542"/>
      <c r="BU86" s="542"/>
      <c r="BV86" s="542"/>
      <c r="BW86" s="542"/>
      <c r="BX86" s="542"/>
      <c r="BY86" s="542"/>
      <c r="BZ86" s="542"/>
      <c r="CA86" s="542"/>
      <c r="CB86" s="542"/>
      <c r="CC86" s="542"/>
      <c r="CD86" s="542"/>
      <c r="CE86" s="542"/>
      <c r="CF86" s="542"/>
      <c r="CG86" s="542"/>
      <c r="CH86" s="542"/>
      <c r="CI86" s="542"/>
      <c r="CJ86" s="542"/>
      <c r="CK86" s="542"/>
      <c r="CL86" s="542"/>
      <c r="CM86" s="542"/>
      <c r="CN86" s="542"/>
      <c r="CO86" s="542"/>
      <c r="CP86" s="542"/>
      <c r="CQ86" s="542"/>
      <c r="CR86" s="542"/>
      <c r="CS86" s="542"/>
    </row>
    <row r="87" spans="1:107" s="22" customFormat="1" ht="10.5" customHeight="1" x14ac:dyDescent="0.25">
      <c r="A87" s="193"/>
      <c r="B87" s="193"/>
      <c r="C87" s="193"/>
      <c r="D87" s="193"/>
      <c r="E87" s="193"/>
      <c r="F87" s="193"/>
      <c r="G87" s="193"/>
      <c r="H87" s="193"/>
      <c r="I87" s="193"/>
      <c r="J87" s="193"/>
      <c r="K87" s="193"/>
      <c r="L87" s="193"/>
      <c r="M87" s="193"/>
      <c r="N87" s="193"/>
      <c r="O87" s="193"/>
      <c r="P87" s="193"/>
      <c r="Q87" s="193"/>
      <c r="R87" s="193"/>
      <c r="S87" s="193"/>
      <c r="T87" s="193"/>
      <c r="U87" s="193"/>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row>
    <row r="88" spans="1:107" s="31" customFormat="1" ht="28.5" customHeight="1" x14ac:dyDescent="0.25">
      <c r="A88" s="518" t="s">
        <v>48</v>
      </c>
      <c r="B88" s="519"/>
      <c r="C88" s="519"/>
      <c r="D88" s="519"/>
      <c r="E88" s="520"/>
      <c r="F88" s="518" t="s">
        <v>0</v>
      </c>
      <c r="G88" s="519"/>
      <c r="H88" s="519"/>
      <c r="I88" s="519"/>
      <c r="J88" s="519"/>
      <c r="K88" s="519"/>
      <c r="L88" s="519"/>
      <c r="M88" s="519"/>
      <c r="N88" s="519"/>
      <c r="O88" s="519"/>
      <c r="P88" s="519"/>
      <c r="Q88" s="519"/>
      <c r="R88" s="519"/>
      <c r="S88" s="519"/>
      <c r="T88" s="519"/>
      <c r="U88" s="519"/>
      <c r="V88" s="519"/>
      <c r="W88" s="519"/>
      <c r="X88" s="519"/>
      <c r="Y88" s="519"/>
      <c r="Z88" s="519"/>
      <c r="AA88" s="519"/>
      <c r="AB88" s="519"/>
      <c r="AC88" s="519"/>
      <c r="AD88" s="519"/>
      <c r="AE88" s="519"/>
      <c r="AF88" s="519"/>
      <c r="AG88" s="519"/>
      <c r="AH88" s="519"/>
      <c r="AI88" s="519"/>
      <c r="AJ88" s="519"/>
      <c r="AK88" s="519"/>
      <c r="AL88" s="519"/>
      <c r="AM88" s="519"/>
      <c r="AN88" s="519"/>
      <c r="AO88" s="519"/>
      <c r="AP88" s="519"/>
      <c r="AQ88" s="519"/>
      <c r="AR88" s="519"/>
      <c r="AS88" s="519"/>
      <c r="AT88" s="519"/>
      <c r="AU88" s="520"/>
      <c r="AV88" s="517" t="s">
        <v>226</v>
      </c>
      <c r="AW88" s="517"/>
      <c r="AX88" s="517"/>
      <c r="AY88" s="517"/>
      <c r="AZ88" s="517"/>
      <c r="BA88" s="517"/>
      <c r="BB88" s="517"/>
      <c r="BC88" s="517"/>
      <c r="BD88" s="517"/>
      <c r="BE88" s="517"/>
      <c r="BF88" s="517"/>
      <c r="BG88" s="517"/>
      <c r="BH88" s="517"/>
      <c r="BI88" s="517"/>
      <c r="BJ88" s="517"/>
      <c r="BK88" s="517"/>
      <c r="BL88" s="517"/>
      <c r="BM88" s="517"/>
      <c r="BN88" s="517"/>
      <c r="BO88" s="517"/>
      <c r="BP88" s="517"/>
      <c r="BQ88" s="517"/>
      <c r="BR88" s="517"/>
      <c r="BS88" s="517"/>
      <c r="BT88" s="517"/>
      <c r="BU88" s="517"/>
      <c r="BV88" s="517"/>
      <c r="BW88" s="517"/>
      <c r="BX88" s="517"/>
      <c r="BY88" s="517"/>
      <c r="BZ88" s="517"/>
      <c r="CA88" s="517"/>
      <c r="CB88" s="517"/>
      <c r="CC88" s="517"/>
      <c r="CD88" s="517"/>
      <c r="CE88" s="517"/>
      <c r="CF88" s="517"/>
      <c r="CG88" s="517"/>
      <c r="CH88" s="517"/>
      <c r="CI88" s="517"/>
      <c r="CJ88" s="517"/>
      <c r="CK88" s="517"/>
      <c r="CL88" s="517"/>
      <c r="CM88" s="517"/>
      <c r="CN88" s="517"/>
      <c r="CO88" s="517"/>
      <c r="CP88" s="517"/>
      <c r="CQ88" s="517"/>
      <c r="CR88" s="517"/>
      <c r="CS88" s="517"/>
      <c r="DC88" s="22"/>
    </row>
    <row r="89" spans="1:107" s="32" customFormat="1" ht="21.75" customHeight="1" x14ac:dyDescent="0.25">
      <c r="A89" s="527">
        <v>1</v>
      </c>
      <c r="B89" s="527"/>
      <c r="C89" s="527"/>
      <c r="D89" s="527"/>
      <c r="E89" s="527"/>
      <c r="F89" s="527">
        <v>2</v>
      </c>
      <c r="G89" s="527"/>
      <c r="H89" s="527"/>
      <c r="I89" s="527"/>
      <c r="J89" s="527"/>
      <c r="K89" s="527"/>
      <c r="L89" s="527"/>
      <c r="M89" s="527"/>
      <c r="N89" s="527"/>
      <c r="O89" s="527"/>
      <c r="P89" s="527"/>
      <c r="Q89" s="527"/>
      <c r="R89" s="527"/>
      <c r="S89" s="527"/>
      <c r="T89" s="527"/>
      <c r="U89" s="527"/>
      <c r="V89" s="527"/>
      <c r="W89" s="527"/>
      <c r="X89" s="527"/>
      <c r="Y89" s="527"/>
      <c r="Z89" s="527"/>
      <c r="AA89" s="527"/>
      <c r="AB89" s="527"/>
      <c r="AC89" s="527"/>
      <c r="AD89" s="527"/>
      <c r="AE89" s="527"/>
      <c r="AF89" s="527"/>
      <c r="AG89" s="527"/>
      <c r="AH89" s="527"/>
      <c r="AI89" s="527"/>
      <c r="AJ89" s="527"/>
      <c r="AK89" s="527"/>
      <c r="AL89" s="527"/>
      <c r="AM89" s="527"/>
      <c r="AN89" s="527"/>
      <c r="AO89" s="527"/>
      <c r="AP89" s="527"/>
      <c r="AQ89" s="527"/>
      <c r="AR89" s="527"/>
      <c r="AS89" s="527"/>
      <c r="AT89" s="527"/>
      <c r="AU89" s="527"/>
      <c r="AV89" s="509">
        <v>3</v>
      </c>
      <c r="AW89" s="510"/>
      <c r="AX89" s="510"/>
      <c r="AY89" s="510"/>
      <c r="AZ89" s="510"/>
      <c r="BA89" s="510"/>
      <c r="BB89" s="510"/>
      <c r="BC89" s="510"/>
      <c r="BD89" s="510"/>
      <c r="BE89" s="510"/>
      <c r="BF89" s="510"/>
      <c r="BG89" s="510"/>
      <c r="BH89" s="510"/>
      <c r="BI89" s="510"/>
      <c r="BJ89" s="510"/>
      <c r="BK89" s="510"/>
      <c r="BL89" s="510"/>
      <c r="BM89" s="510"/>
      <c r="BN89" s="510"/>
      <c r="BO89" s="510"/>
      <c r="BP89" s="510"/>
      <c r="BQ89" s="510"/>
      <c r="BR89" s="510"/>
      <c r="BS89" s="510"/>
      <c r="BT89" s="510"/>
      <c r="BU89" s="510"/>
      <c r="BV89" s="510"/>
      <c r="BW89" s="510"/>
      <c r="BX89" s="510"/>
      <c r="BY89" s="510"/>
      <c r="BZ89" s="510"/>
      <c r="CA89" s="510"/>
      <c r="CB89" s="510"/>
      <c r="CC89" s="510"/>
      <c r="CD89" s="510"/>
      <c r="CE89" s="510"/>
      <c r="CF89" s="510"/>
      <c r="CG89" s="510"/>
      <c r="CH89" s="510"/>
      <c r="CI89" s="510"/>
      <c r="CJ89" s="510"/>
      <c r="CK89" s="510"/>
      <c r="CL89" s="510"/>
      <c r="CM89" s="510"/>
      <c r="CN89" s="510"/>
      <c r="CO89" s="510"/>
      <c r="CP89" s="510"/>
      <c r="CQ89" s="510"/>
      <c r="CR89" s="510"/>
      <c r="CS89" s="511"/>
    </row>
    <row r="90" spans="1:107" s="33" customFormat="1" ht="15" customHeight="1" x14ac:dyDescent="0.25">
      <c r="A90" s="692" t="s">
        <v>241</v>
      </c>
      <c r="B90" s="693"/>
      <c r="C90" s="693"/>
      <c r="D90" s="693"/>
      <c r="E90" s="693"/>
      <c r="F90" s="693"/>
      <c r="G90" s="693"/>
      <c r="H90" s="693"/>
      <c r="I90" s="693"/>
      <c r="J90" s="693"/>
      <c r="K90" s="693"/>
      <c r="L90" s="693"/>
      <c r="M90" s="693"/>
      <c r="N90" s="693"/>
      <c r="O90" s="693"/>
      <c r="P90" s="693"/>
      <c r="Q90" s="693"/>
      <c r="R90" s="693"/>
      <c r="S90" s="693"/>
      <c r="T90" s="693"/>
      <c r="U90" s="693"/>
      <c r="V90" s="693"/>
      <c r="W90" s="693"/>
      <c r="X90" s="693"/>
      <c r="Y90" s="693"/>
      <c r="Z90" s="693"/>
      <c r="AA90" s="693"/>
      <c r="AB90" s="693"/>
      <c r="AC90" s="693"/>
      <c r="AD90" s="693"/>
      <c r="AE90" s="693"/>
      <c r="AF90" s="693"/>
      <c r="AG90" s="693"/>
      <c r="AH90" s="693"/>
      <c r="AI90" s="693"/>
      <c r="AJ90" s="693"/>
      <c r="AK90" s="693"/>
      <c r="AL90" s="693"/>
      <c r="AM90" s="693"/>
      <c r="AN90" s="693"/>
      <c r="AO90" s="693"/>
      <c r="AP90" s="693"/>
      <c r="AQ90" s="693"/>
      <c r="AR90" s="693"/>
      <c r="AS90" s="693"/>
      <c r="AT90" s="693"/>
      <c r="AU90" s="693"/>
      <c r="AV90" s="693"/>
      <c r="AW90" s="693"/>
      <c r="AX90" s="693"/>
      <c r="AY90" s="693"/>
      <c r="AZ90" s="693"/>
      <c r="BA90" s="693"/>
      <c r="BB90" s="693"/>
      <c r="BC90" s="693"/>
      <c r="BD90" s="693"/>
      <c r="BE90" s="693"/>
      <c r="BF90" s="693"/>
      <c r="BG90" s="693"/>
      <c r="BH90" s="693"/>
      <c r="BI90" s="693"/>
      <c r="BJ90" s="693"/>
      <c r="BK90" s="693"/>
      <c r="BL90" s="693"/>
      <c r="BM90" s="693"/>
      <c r="BN90" s="693"/>
      <c r="BO90" s="693"/>
      <c r="BP90" s="693"/>
      <c r="BQ90" s="693"/>
      <c r="BR90" s="693"/>
      <c r="BS90" s="693"/>
      <c r="BT90" s="693"/>
      <c r="BU90" s="693"/>
      <c r="BV90" s="693"/>
      <c r="BW90" s="693"/>
      <c r="BX90" s="693"/>
      <c r="BY90" s="693"/>
      <c r="BZ90" s="693"/>
      <c r="CA90" s="693"/>
      <c r="CB90" s="693"/>
      <c r="CC90" s="693"/>
      <c r="CD90" s="693"/>
      <c r="CE90" s="693"/>
      <c r="CF90" s="693"/>
      <c r="CG90" s="693"/>
      <c r="CH90" s="693"/>
      <c r="CI90" s="693"/>
      <c r="CJ90" s="693"/>
      <c r="CK90" s="693"/>
      <c r="CL90" s="693"/>
      <c r="CM90" s="693"/>
      <c r="CN90" s="693"/>
      <c r="CO90" s="693"/>
      <c r="CP90" s="693"/>
      <c r="CQ90" s="693"/>
      <c r="CR90" s="693"/>
      <c r="CS90" s="694"/>
    </row>
    <row r="91" spans="1:107" s="33" customFormat="1" ht="39.75" customHeight="1" x14ac:dyDescent="0.25">
      <c r="A91" s="494"/>
      <c r="B91" s="494"/>
      <c r="C91" s="494"/>
      <c r="D91" s="494"/>
      <c r="E91" s="494"/>
      <c r="F91" s="500" t="s">
        <v>121</v>
      </c>
      <c r="G91" s="500"/>
      <c r="H91" s="500"/>
      <c r="I91" s="500"/>
      <c r="J91" s="500"/>
      <c r="K91" s="500"/>
      <c r="L91" s="500"/>
      <c r="M91" s="500"/>
      <c r="N91" s="500"/>
      <c r="O91" s="500"/>
      <c r="P91" s="500"/>
      <c r="Q91" s="500"/>
      <c r="R91" s="500"/>
      <c r="S91" s="500"/>
      <c r="T91" s="500"/>
      <c r="U91" s="500"/>
      <c r="V91" s="500"/>
      <c r="W91" s="500"/>
      <c r="X91" s="500"/>
      <c r="Y91" s="500"/>
      <c r="Z91" s="500"/>
      <c r="AA91" s="500"/>
      <c r="AB91" s="500"/>
      <c r="AC91" s="500"/>
      <c r="AD91" s="500"/>
      <c r="AE91" s="500"/>
      <c r="AF91" s="500"/>
      <c r="AG91" s="500"/>
      <c r="AH91" s="500"/>
      <c r="AI91" s="500"/>
      <c r="AJ91" s="500"/>
      <c r="AK91" s="500"/>
      <c r="AL91" s="500"/>
      <c r="AM91" s="500"/>
      <c r="AN91" s="500"/>
      <c r="AO91" s="500"/>
      <c r="AP91" s="500"/>
      <c r="AQ91" s="500"/>
      <c r="AR91" s="500"/>
      <c r="AS91" s="500"/>
      <c r="AT91" s="500"/>
      <c r="AU91" s="500"/>
      <c r="AV91" s="497">
        <v>25374.36</v>
      </c>
      <c r="AW91" s="501"/>
      <c r="AX91" s="501"/>
      <c r="AY91" s="501"/>
      <c r="AZ91" s="501"/>
      <c r="BA91" s="501"/>
      <c r="BB91" s="501"/>
      <c r="BC91" s="501"/>
      <c r="BD91" s="501"/>
      <c r="BE91" s="501"/>
      <c r="BF91" s="501"/>
      <c r="BG91" s="501"/>
      <c r="BH91" s="501"/>
      <c r="BI91" s="501"/>
      <c r="BJ91" s="501"/>
      <c r="BK91" s="501"/>
      <c r="BL91" s="501"/>
      <c r="BM91" s="501"/>
      <c r="BN91" s="501"/>
      <c r="BO91" s="501"/>
      <c r="BP91" s="501"/>
      <c r="BQ91" s="501"/>
      <c r="BR91" s="501"/>
      <c r="BS91" s="501"/>
      <c r="BT91" s="501"/>
      <c r="BU91" s="501"/>
      <c r="BV91" s="501"/>
      <c r="BW91" s="501"/>
      <c r="BX91" s="501"/>
      <c r="BY91" s="501"/>
      <c r="BZ91" s="501"/>
      <c r="CA91" s="501"/>
      <c r="CB91" s="501"/>
      <c r="CC91" s="501"/>
      <c r="CD91" s="501"/>
      <c r="CE91" s="501"/>
      <c r="CF91" s="501"/>
      <c r="CG91" s="501"/>
      <c r="CH91" s="501"/>
      <c r="CI91" s="501"/>
      <c r="CJ91" s="501"/>
      <c r="CK91" s="501"/>
      <c r="CL91" s="501"/>
      <c r="CM91" s="501"/>
      <c r="CN91" s="501"/>
      <c r="CO91" s="501"/>
      <c r="CP91" s="501"/>
      <c r="CQ91" s="501"/>
      <c r="CR91" s="501"/>
      <c r="CS91" s="502"/>
    </row>
    <row r="92" spans="1:107" s="33" customFormat="1" ht="15" customHeight="1" x14ac:dyDescent="0.25">
      <c r="A92" s="695" t="s">
        <v>55</v>
      </c>
      <c r="B92" s="495"/>
      <c r="C92" s="495"/>
      <c r="D92" s="495"/>
      <c r="E92" s="495"/>
      <c r="F92" s="495"/>
      <c r="G92" s="495"/>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6"/>
      <c r="AV92" s="528"/>
      <c r="AW92" s="498"/>
      <c r="AX92" s="498"/>
      <c r="AY92" s="498"/>
      <c r="AZ92" s="498"/>
      <c r="BA92" s="498"/>
      <c r="BB92" s="498"/>
      <c r="BC92" s="498"/>
      <c r="BD92" s="498"/>
      <c r="BE92" s="498"/>
      <c r="BF92" s="498"/>
      <c r="BG92" s="498"/>
      <c r="BH92" s="498"/>
      <c r="BI92" s="498"/>
      <c r="BJ92" s="498"/>
      <c r="BK92" s="498"/>
      <c r="BL92" s="498"/>
      <c r="BM92" s="498"/>
      <c r="BN92" s="498"/>
      <c r="BO92" s="498"/>
      <c r="BP92" s="498"/>
      <c r="BQ92" s="498"/>
      <c r="BR92" s="498"/>
      <c r="BS92" s="498"/>
      <c r="BT92" s="498"/>
      <c r="BU92" s="498"/>
      <c r="BV92" s="498"/>
      <c r="BW92" s="498"/>
      <c r="BX92" s="498"/>
      <c r="BY92" s="498"/>
      <c r="BZ92" s="498"/>
      <c r="CA92" s="498"/>
      <c r="CB92" s="498"/>
      <c r="CC92" s="498"/>
      <c r="CD92" s="498"/>
      <c r="CE92" s="498"/>
      <c r="CF92" s="498"/>
      <c r="CG92" s="498"/>
      <c r="CH92" s="498"/>
      <c r="CI92" s="498"/>
      <c r="CJ92" s="498"/>
      <c r="CK92" s="498"/>
      <c r="CL92" s="498"/>
      <c r="CM92" s="498"/>
      <c r="CN92" s="498"/>
      <c r="CO92" s="498"/>
      <c r="CP92" s="498"/>
      <c r="CQ92" s="498"/>
      <c r="CR92" s="498"/>
      <c r="CS92" s="499"/>
    </row>
    <row r="93" spans="1:107" s="33" customFormat="1" ht="15" customHeight="1" x14ac:dyDescent="0.25">
      <c r="A93" s="692" t="s">
        <v>241</v>
      </c>
      <c r="B93" s="693"/>
      <c r="C93" s="693"/>
      <c r="D93" s="693"/>
      <c r="E93" s="693"/>
      <c r="F93" s="693"/>
      <c r="G93" s="693"/>
      <c r="H93" s="693"/>
      <c r="I93" s="693"/>
      <c r="J93" s="693"/>
      <c r="K93" s="693"/>
      <c r="L93" s="693"/>
      <c r="M93" s="693"/>
      <c r="N93" s="693"/>
      <c r="O93" s="693"/>
      <c r="P93" s="693"/>
      <c r="Q93" s="693"/>
      <c r="R93" s="693"/>
      <c r="S93" s="693"/>
      <c r="T93" s="693"/>
      <c r="U93" s="693"/>
      <c r="V93" s="693"/>
      <c r="W93" s="693"/>
      <c r="X93" s="693"/>
      <c r="Y93" s="693"/>
      <c r="Z93" s="693"/>
      <c r="AA93" s="693"/>
      <c r="AB93" s="693"/>
      <c r="AC93" s="693"/>
      <c r="AD93" s="693"/>
      <c r="AE93" s="693"/>
      <c r="AF93" s="693"/>
      <c r="AG93" s="693"/>
      <c r="AH93" s="693"/>
      <c r="AI93" s="693"/>
      <c r="AJ93" s="693"/>
      <c r="AK93" s="693"/>
      <c r="AL93" s="693"/>
      <c r="AM93" s="693"/>
      <c r="AN93" s="693"/>
      <c r="AO93" s="693"/>
      <c r="AP93" s="693"/>
      <c r="AQ93" s="693"/>
      <c r="AR93" s="693"/>
      <c r="AS93" s="693"/>
      <c r="AT93" s="693"/>
      <c r="AU93" s="693"/>
      <c r="AV93" s="693"/>
      <c r="AW93" s="693"/>
      <c r="AX93" s="693"/>
      <c r="AY93" s="693"/>
      <c r="AZ93" s="693"/>
      <c r="BA93" s="693"/>
      <c r="BB93" s="693"/>
      <c r="BC93" s="693"/>
      <c r="BD93" s="693"/>
      <c r="BE93" s="693"/>
      <c r="BF93" s="693"/>
      <c r="BG93" s="693"/>
      <c r="BH93" s="693"/>
      <c r="BI93" s="693"/>
      <c r="BJ93" s="693"/>
      <c r="BK93" s="693"/>
      <c r="BL93" s="693"/>
      <c r="BM93" s="693"/>
      <c r="BN93" s="693"/>
      <c r="BO93" s="693"/>
      <c r="BP93" s="693"/>
      <c r="BQ93" s="693"/>
      <c r="BR93" s="693"/>
      <c r="BS93" s="693"/>
      <c r="BT93" s="693"/>
      <c r="BU93" s="693"/>
      <c r="BV93" s="693"/>
      <c r="BW93" s="693"/>
      <c r="BX93" s="693"/>
      <c r="BY93" s="693"/>
      <c r="BZ93" s="693"/>
      <c r="CA93" s="693"/>
      <c r="CB93" s="693"/>
      <c r="CC93" s="693"/>
      <c r="CD93" s="693"/>
      <c r="CE93" s="693"/>
      <c r="CF93" s="693"/>
      <c r="CG93" s="693"/>
      <c r="CH93" s="693"/>
      <c r="CI93" s="693"/>
      <c r="CJ93" s="693"/>
      <c r="CK93" s="693"/>
      <c r="CL93" s="693"/>
      <c r="CM93" s="693"/>
      <c r="CN93" s="693"/>
      <c r="CO93" s="693"/>
      <c r="CP93" s="693"/>
      <c r="CQ93" s="693"/>
      <c r="CR93" s="693"/>
      <c r="CS93" s="694"/>
    </row>
    <row r="94" spans="1:107" s="33" customFormat="1" ht="15" customHeight="1" x14ac:dyDescent="0.25">
      <c r="A94" s="494"/>
      <c r="B94" s="494"/>
      <c r="C94" s="494"/>
      <c r="D94" s="494"/>
      <c r="E94" s="494"/>
      <c r="F94" s="500"/>
      <c r="G94" s="500"/>
      <c r="H94" s="500"/>
      <c r="I94" s="500"/>
      <c r="J94" s="500"/>
      <c r="K94" s="500"/>
      <c r="L94" s="500"/>
      <c r="M94" s="500"/>
      <c r="N94" s="500"/>
      <c r="O94" s="500"/>
      <c r="P94" s="500"/>
      <c r="Q94" s="500"/>
      <c r="R94" s="500"/>
      <c r="S94" s="500"/>
      <c r="T94" s="500"/>
      <c r="U94" s="500"/>
      <c r="V94" s="500"/>
      <c r="W94" s="500"/>
      <c r="X94" s="500"/>
      <c r="Y94" s="500"/>
      <c r="Z94" s="500"/>
      <c r="AA94" s="500"/>
      <c r="AB94" s="500"/>
      <c r="AC94" s="500"/>
      <c r="AD94" s="500"/>
      <c r="AE94" s="500"/>
      <c r="AF94" s="500"/>
      <c r="AG94" s="500"/>
      <c r="AH94" s="500"/>
      <c r="AI94" s="500"/>
      <c r="AJ94" s="500"/>
      <c r="AK94" s="500"/>
      <c r="AL94" s="500"/>
      <c r="AM94" s="500"/>
      <c r="AN94" s="500"/>
      <c r="AO94" s="500"/>
      <c r="AP94" s="500"/>
      <c r="AQ94" s="500"/>
      <c r="AR94" s="500"/>
      <c r="AS94" s="500"/>
      <c r="AT94" s="500"/>
      <c r="AU94" s="500"/>
      <c r="AV94" s="528"/>
      <c r="AW94" s="498"/>
      <c r="AX94" s="498"/>
      <c r="AY94" s="498"/>
      <c r="AZ94" s="498"/>
      <c r="BA94" s="498"/>
      <c r="BB94" s="498"/>
      <c r="BC94" s="498"/>
      <c r="BD94" s="498"/>
      <c r="BE94" s="498"/>
      <c r="BF94" s="498"/>
      <c r="BG94" s="498"/>
      <c r="BH94" s="498"/>
      <c r="BI94" s="498"/>
      <c r="BJ94" s="498"/>
      <c r="BK94" s="498"/>
      <c r="BL94" s="498"/>
      <c r="BM94" s="498"/>
      <c r="BN94" s="498"/>
      <c r="BO94" s="498"/>
      <c r="BP94" s="498"/>
      <c r="BQ94" s="498"/>
      <c r="BR94" s="498"/>
      <c r="BS94" s="498"/>
      <c r="BT94" s="498"/>
      <c r="BU94" s="498"/>
      <c r="BV94" s="498"/>
      <c r="BW94" s="498"/>
      <c r="BX94" s="498"/>
      <c r="BY94" s="498"/>
      <c r="BZ94" s="498"/>
      <c r="CA94" s="498"/>
      <c r="CB94" s="498"/>
      <c r="CC94" s="498"/>
      <c r="CD94" s="498"/>
      <c r="CE94" s="498"/>
      <c r="CF94" s="498"/>
      <c r="CG94" s="498"/>
      <c r="CH94" s="498"/>
      <c r="CI94" s="498"/>
      <c r="CJ94" s="498"/>
      <c r="CK94" s="498"/>
      <c r="CL94" s="498"/>
      <c r="CM94" s="498"/>
      <c r="CN94" s="498"/>
      <c r="CO94" s="498"/>
      <c r="CP94" s="498"/>
      <c r="CQ94" s="498"/>
      <c r="CR94" s="498"/>
      <c r="CS94" s="499"/>
    </row>
    <row r="95" spans="1:107" s="33" customFormat="1" ht="15" customHeight="1" x14ac:dyDescent="0.25">
      <c r="A95" s="695" t="s">
        <v>55</v>
      </c>
      <c r="B95" s="495"/>
      <c r="C95" s="495"/>
      <c r="D95" s="495"/>
      <c r="E95" s="495"/>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L95" s="495"/>
      <c r="AM95" s="495"/>
      <c r="AN95" s="495"/>
      <c r="AO95" s="495"/>
      <c r="AP95" s="495"/>
      <c r="AQ95" s="495"/>
      <c r="AR95" s="495"/>
      <c r="AS95" s="495"/>
      <c r="AT95" s="495"/>
      <c r="AU95" s="496"/>
      <c r="AV95" s="528"/>
      <c r="AW95" s="498"/>
      <c r="AX95" s="498"/>
      <c r="AY95" s="498"/>
      <c r="AZ95" s="498"/>
      <c r="BA95" s="498"/>
      <c r="BB95" s="498"/>
      <c r="BC95" s="498"/>
      <c r="BD95" s="498"/>
      <c r="BE95" s="498"/>
      <c r="BF95" s="498"/>
      <c r="BG95" s="498"/>
      <c r="BH95" s="498"/>
      <c r="BI95" s="498"/>
      <c r="BJ95" s="498"/>
      <c r="BK95" s="498"/>
      <c r="BL95" s="498"/>
      <c r="BM95" s="498"/>
      <c r="BN95" s="498"/>
      <c r="BO95" s="498"/>
      <c r="BP95" s="498"/>
      <c r="BQ95" s="498"/>
      <c r="BR95" s="498"/>
      <c r="BS95" s="498"/>
      <c r="BT95" s="498"/>
      <c r="BU95" s="498"/>
      <c r="BV95" s="498"/>
      <c r="BW95" s="498"/>
      <c r="BX95" s="498"/>
      <c r="BY95" s="498"/>
      <c r="BZ95" s="498"/>
      <c r="CA95" s="498"/>
      <c r="CB95" s="498"/>
      <c r="CC95" s="498"/>
      <c r="CD95" s="498"/>
      <c r="CE95" s="498"/>
      <c r="CF95" s="498"/>
      <c r="CG95" s="498"/>
      <c r="CH95" s="498"/>
      <c r="CI95" s="498"/>
      <c r="CJ95" s="498"/>
      <c r="CK95" s="498"/>
      <c r="CL95" s="498"/>
      <c r="CM95" s="498"/>
      <c r="CN95" s="498"/>
      <c r="CO95" s="498"/>
      <c r="CP95" s="498"/>
      <c r="CQ95" s="498"/>
      <c r="CR95" s="498"/>
      <c r="CS95" s="499"/>
    </row>
    <row r="96" spans="1:107" s="33" customFormat="1" ht="15" customHeight="1" x14ac:dyDescent="0.25">
      <c r="A96" s="695" t="s">
        <v>55</v>
      </c>
      <c r="B96" s="495"/>
      <c r="C96" s="495"/>
      <c r="D96" s="495"/>
      <c r="E96" s="495"/>
      <c r="F96" s="495"/>
      <c r="G96" s="495"/>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6"/>
      <c r="AV96" s="497">
        <f>AV91</f>
        <v>25374.36</v>
      </c>
      <c r="AW96" s="498"/>
      <c r="AX96" s="498"/>
      <c r="AY96" s="498"/>
      <c r="AZ96" s="498"/>
      <c r="BA96" s="498"/>
      <c r="BB96" s="498"/>
      <c r="BC96" s="498"/>
      <c r="BD96" s="498"/>
      <c r="BE96" s="498"/>
      <c r="BF96" s="498"/>
      <c r="BG96" s="498"/>
      <c r="BH96" s="498"/>
      <c r="BI96" s="498"/>
      <c r="BJ96" s="498"/>
      <c r="BK96" s="498"/>
      <c r="BL96" s="498"/>
      <c r="BM96" s="498"/>
      <c r="BN96" s="498"/>
      <c r="BO96" s="498"/>
      <c r="BP96" s="498"/>
      <c r="BQ96" s="498"/>
      <c r="BR96" s="498"/>
      <c r="BS96" s="498"/>
      <c r="BT96" s="498"/>
      <c r="BU96" s="498"/>
      <c r="BV96" s="498"/>
      <c r="BW96" s="498"/>
      <c r="BX96" s="498"/>
      <c r="BY96" s="498"/>
      <c r="BZ96" s="498"/>
      <c r="CA96" s="498"/>
      <c r="CB96" s="498"/>
      <c r="CC96" s="498"/>
      <c r="CD96" s="498"/>
      <c r="CE96" s="498"/>
      <c r="CF96" s="498"/>
      <c r="CG96" s="498"/>
      <c r="CH96" s="498"/>
      <c r="CI96" s="498"/>
      <c r="CJ96" s="498"/>
      <c r="CK96" s="498"/>
      <c r="CL96" s="498"/>
      <c r="CM96" s="498"/>
      <c r="CN96" s="498"/>
      <c r="CO96" s="498"/>
      <c r="CP96" s="498"/>
      <c r="CQ96" s="498"/>
      <c r="CR96" s="498"/>
      <c r="CS96" s="499"/>
    </row>
    <row r="98" spans="1:97" s="193" customFormat="1" ht="15" hidden="1" customHeight="1" x14ac:dyDescent="0.25">
      <c r="A98" s="515" t="s">
        <v>280</v>
      </c>
      <c r="B98" s="515"/>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5"/>
      <c r="AZ98" s="515"/>
      <c r="BA98" s="515"/>
      <c r="BB98" s="515"/>
      <c r="BC98" s="515"/>
      <c r="BD98" s="515"/>
      <c r="BE98" s="515"/>
      <c r="BF98" s="515"/>
      <c r="BG98" s="515"/>
      <c r="BH98" s="515"/>
      <c r="BI98" s="515"/>
      <c r="BJ98" s="515"/>
      <c r="BK98" s="515"/>
      <c r="BL98" s="515"/>
      <c r="BM98" s="515"/>
      <c r="BN98" s="515"/>
      <c r="BO98" s="515"/>
      <c r="BP98" s="515"/>
      <c r="BQ98" s="515"/>
      <c r="BR98" s="515"/>
      <c r="BS98" s="515"/>
      <c r="BT98" s="515"/>
      <c r="BU98" s="515"/>
      <c r="BV98" s="515"/>
      <c r="BW98" s="515"/>
      <c r="BX98" s="515"/>
      <c r="BY98" s="515"/>
      <c r="BZ98" s="515"/>
      <c r="CA98" s="515"/>
      <c r="CB98" s="515"/>
      <c r="CC98" s="515"/>
      <c r="CD98" s="515"/>
      <c r="CE98" s="515"/>
      <c r="CF98" s="515"/>
      <c r="CG98" s="515"/>
      <c r="CH98" s="515"/>
      <c r="CI98" s="515"/>
      <c r="CJ98" s="515"/>
      <c r="CK98" s="515"/>
      <c r="CL98" s="515"/>
      <c r="CM98" s="515"/>
      <c r="CN98" s="515"/>
      <c r="CO98" s="515"/>
      <c r="CP98" s="515"/>
      <c r="CQ98" s="515"/>
      <c r="CR98" s="515"/>
      <c r="CS98" s="515"/>
    </row>
    <row r="99" spans="1:97" s="20" customFormat="1" ht="21.75" hidden="1" customHeight="1" x14ac:dyDescent="0.25"/>
    <row r="100" spans="1:97" s="193" customFormat="1" ht="15.75" hidden="1" x14ac:dyDescent="0.25">
      <c r="A100" s="193" t="s">
        <v>198</v>
      </c>
      <c r="V100" s="542"/>
      <c r="W100" s="542"/>
      <c r="X100" s="542"/>
      <c r="Y100" s="542"/>
      <c r="Z100" s="542"/>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2"/>
      <c r="AY100" s="542"/>
      <c r="AZ100" s="542"/>
      <c r="BA100" s="542"/>
      <c r="BB100" s="542"/>
      <c r="BC100" s="542"/>
      <c r="BD100" s="542"/>
      <c r="BE100" s="542"/>
      <c r="BF100" s="542"/>
      <c r="BG100" s="542"/>
      <c r="BH100" s="542"/>
      <c r="BI100" s="542"/>
      <c r="BJ100" s="542"/>
      <c r="BK100" s="542"/>
      <c r="BL100" s="542"/>
      <c r="BM100" s="542"/>
      <c r="BN100" s="542"/>
      <c r="BO100" s="542"/>
      <c r="BP100" s="542"/>
      <c r="BQ100" s="542"/>
      <c r="BR100" s="542"/>
      <c r="BS100" s="542"/>
      <c r="BT100" s="542"/>
      <c r="BU100" s="542"/>
      <c r="BV100" s="542"/>
      <c r="BW100" s="542"/>
      <c r="BX100" s="542"/>
      <c r="BY100" s="542"/>
      <c r="BZ100" s="542"/>
      <c r="CA100" s="542"/>
      <c r="CB100" s="542"/>
      <c r="CC100" s="542"/>
      <c r="CD100" s="542"/>
      <c r="CE100" s="542"/>
      <c r="CF100" s="542"/>
      <c r="CG100" s="542"/>
      <c r="CH100" s="542"/>
      <c r="CI100" s="542"/>
      <c r="CJ100" s="542"/>
      <c r="CK100" s="542"/>
      <c r="CL100" s="542"/>
      <c r="CM100" s="542"/>
      <c r="CN100" s="542"/>
      <c r="CO100" s="542"/>
      <c r="CP100" s="542"/>
      <c r="CQ100" s="542"/>
      <c r="CR100" s="542"/>
      <c r="CS100" s="542"/>
    </row>
    <row r="101" spans="1:97" s="195" customFormat="1" ht="14.25" hidden="1" x14ac:dyDescent="0.2">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row>
    <row r="102" spans="1:97" ht="53.25" hidden="1" customHeight="1" x14ac:dyDescent="0.25">
      <c r="A102" s="518" t="s">
        <v>48</v>
      </c>
      <c r="B102" s="519"/>
      <c r="C102" s="519"/>
      <c r="D102" s="519"/>
      <c r="E102" s="520"/>
      <c r="F102" s="518" t="s">
        <v>0</v>
      </c>
      <c r="G102" s="519"/>
      <c r="H102" s="519"/>
      <c r="I102" s="519"/>
      <c r="J102" s="519"/>
      <c r="K102" s="519"/>
      <c r="L102" s="519"/>
      <c r="M102" s="519"/>
      <c r="N102" s="519"/>
      <c r="O102" s="519"/>
      <c r="P102" s="519"/>
      <c r="Q102" s="519"/>
      <c r="R102" s="519"/>
      <c r="S102" s="519"/>
      <c r="T102" s="519"/>
      <c r="U102" s="519"/>
      <c r="V102" s="519"/>
      <c r="W102" s="519"/>
      <c r="X102" s="519"/>
      <c r="Y102" s="519"/>
      <c r="Z102" s="519"/>
      <c r="AA102" s="519"/>
      <c r="AB102" s="519"/>
      <c r="AC102" s="519"/>
      <c r="AD102" s="519"/>
      <c r="AE102" s="519"/>
      <c r="AF102" s="519"/>
      <c r="AG102" s="519"/>
      <c r="AH102" s="519"/>
      <c r="AI102" s="519"/>
      <c r="AJ102" s="519"/>
      <c r="AK102" s="519"/>
      <c r="AL102" s="519"/>
      <c r="AM102" s="519"/>
      <c r="AN102" s="519"/>
      <c r="AO102" s="519"/>
      <c r="AP102" s="519"/>
      <c r="AQ102" s="519"/>
      <c r="AR102" s="519"/>
      <c r="AS102" s="519"/>
      <c r="AT102" s="519"/>
      <c r="AU102" s="520"/>
      <c r="AV102" s="543" t="s">
        <v>76</v>
      </c>
      <c r="AW102" s="544"/>
      <c r="AX102" s="544"/>
      <c r="AY102" s="544"/>
      <c r="AZ102" s="544"/>
      <c r="BA102" s="544"/>
      <c r="BB102" s="544"/>
      <c r="BC102" s="544"/>
      <c r="BD102" s="544"/>
      <c r="BE102" s="544"/>
      <c r="BF102" s="544"/>
      <c r="BG102" s="544"/>
      <c r="BH102" s="544"/>
      <c r="BI102" s="544"/>
      <c r="BJ102" s="544"/>
      <c r="BK102" s="544"/>
      <c r="BL102" s="545"/>
      <c r="BM102" s="543" t="s">
        <v>77</v>
      </c>
      <c r="BN102" s="544"/>
      <c r="BO102" s="544"/>
      <c r="BP102" s="544"/>
      <c r="BQ102" s="544"/>
      <c r="BR102" s="544"/>
      <c r="BS102" s="544"/>
      <c r="BT102" s="544"/>
      <c r="BU102" s="544"/>
      <c r="BV102" s="544"/>
      <c r="BW102" s="544"/>
      <c r="BX102" s="544"/>
      <c r="BY102" s="544"/>
      <c r="BZ102" s="544"/>
      <c r="CA102" s="544"/>
      <c r="CB102" s="544"/>
      <c r="CC102" s="545"/>
      <c r="CD102" s="543" t="s">
        <v>78</v>
      </c>
      <c r="CE102" s="544"/>
      <c r="CF102" s="544"/>
      <c r="CG102" s="544"/>
      <c r="CH102" s="544"/>
      <c r="CI102" s="544"/>
      <c r="CJ102" s="544"/>
      <c r="CK102" s="544"/>
      <c r="CL102" s="544"/>
      <c r="CM102" s="544"/>
      <c r="CN102" s="544"/>
      <c r="CO102" s="544"/>
      <c r="CP102" s="544"/>
      <c r="CQ102" s="544"/>
      <c r="CR102" s="544"/>
      <c r="CS102" s="545"/>
    </row>
    <row r="103" spans="1:97" s="15" customFormat="1" hidden="1" x14ac:dyDescent="0.25">
      <c r="A103" s="527">
        <v>1</v>
      </c>
      <c r="B103" s="527"/>
      <c r="C103" s="527"/>
      <c r="D103" s="527"/>
      <c r="E103" s="527"/>
      <c r="F103" s="527">
        <v>2</v>
      </c>
      <c r="G103" s="527"/>
      <c r="H103" s="527"/>
      <c r="I103" s="527"/>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527"/>
      <c r="AG103" s="527"/>
      <c r="AH103" s="527"/>
      <c r="AI103" s="527"/>
      <c r="AJ103" s="527"/>
      <c r="AK103" s="527"/>
      <c r="AL103" s="527"/>
      <c r="AM103" s="527"/>
      <c r="AN103" s="527"/>
      <c r="AO103" s="527"/>
      <c r="AP103" s="527"/>
      <c r="AQ103" s="527"/>
      <c r="AR103" s="527"/>
      <c r="AS103" s="527"/>
      <c r="AT103" s="527"/>
      <c r="AU103" s="527"/>
      <c r="AV103" s="509">
        <v>3</v>
      </c>
      <c r="AW103" s="510"/>
      <c r="AX103" s="510"/>
      <c r="AY103" s="510"/>
      <c r="AZ103" s="510"/>
      <c r="BA103" s="510"/>
      <c r="BB103" s="510"/>
      <c r="BC103" s="510"/>
      <c r="BD103" s="510"/>
      <c r="BE103" s="510"/>
      <c r="BF103" s="510"/>
      <c r="BG103" s="510"/>
      <c r="BH103" s="510"/>
      <c r="BI103" s="510"/>
      <c r="BJ103" s="510"/>
      <c r="BK103" s="510"/>
      <c r="BL103" s="511"/>
      <c r="BM103" s="509">
        <v>4</v>
      </c>
      <c r="BN103" s="510"/>
      <c r="BO103" s="510"/>
      <c r="BP103" s="510"/>
      <c r="BQ103" s="510"/>
      <c r="BR103" s="510"/>
      <c r="BS103" s="510"/>
      <c r="BT103" s="510"/>
      <c r="BU103" s="510"/>
      <c r="BV103" s="510"/>
      <c r="BW103" s="510"/>
      <c r="BX103" s="510"/>
      <c r="BY103" s="510"/>
      <c r="BZ103" s="510"/>
      <c r="CA103" s="510"/>
      <c r="CB103" s="510"/>
      <c r="CC103" s="511"/>
      <c r="CD103" s="509">
        <v>5</v>
      </c>
      <c r="CE103" s="510"/>
      <c r="CF103" s="510"/>
      <c r="CG103" s="510"/>
      <c r="CH103" s="510"/>
      <c r="CI103" s="510"/>
      <c r="CJ103" s="510"/>
      <c r="CK103" s="510"/>
      <c r="CL103" s="510"/>
      <c r="CM103" s="510"/>
      <c r="CN103" s="510"/>
      <c r="CO103" s="510"/>
      <c r="CP103" s="510"/>
      <c r="CQ103" s="510"/>
      <c r="CR103" s="510"/>
      <c r="CS103" s="511"/>
    </row>
    <row r="104" spans="1:97" s="16" customFormat="1" ht="15" hidden="1" customHeight="1" x14ac:dyDescent="0.25">
      <c r="A104" s="494"/>
      <c r="B104" s="494"/>
      <c r="C104" s="494"/>
      <c r="D104" s="494"/>
      <c r="E104" s="494"/>
      <c r="F104" s="500"/>
      <c r="G104" s="500"/>
      <c r="H104" s="500"/>
      <c r="I104" s="500"/>
      <c r="J104" s="500"/>
      <c r="K104" s="500"/>
      <c r="L104" s="500"/>
      <c r="M104" s="500"/>
      <c r="N104" s="500"/>
      <c r="O104" s="500"/>
      <c r="P104" s="500"/>
      <c r="Q104" s="500"/>
      <c r="R104" s="500"/>
      <c r="S104" s="500"/>
      <c r="T104" s="500"/>
      <c r="U104" s="500"/>
      <c r="V104" s="500"/>
      <c r="W104" s="500"/>
      <c r="X104" s="500"/>
      <c r="Y104" s="500"/>
      <c r="Z104" s="500"/>
      <c r="AA104" s="500"/>
      <c r="AB104" s="500"/>
      <c r="AC104" s="500"/>
      <c r="AD104" s="500"/>
      <c r="AE104" s="500"/>
      <c r="AF104" s="500"/>
      <c r="AG104" s="500"/>
      <c r="AH104" s="500"/>
      <c r="AI104" s="500"/>
      <c r="AJ104" s="500"/>
      <c r="AK104" s="500"/>
      <c r="AL104" s="500"/>
      <c r="AM104" s="500"/>
      <c r="AN104" s="500"/>
      <c r="AO104" s="500"/>
      <c r="AP104" s="500"/>
      <c r="AQ104" s="500"/>
      <c r="AR104" s="500"/>
      <c r="AS104" s="500"/>
      <c r="AT104" s="500"/>
      <c r="AU104" s="500"/>
      <c r="AV104" s="528"/>
      <c r="AW104" s="498"/>
      <c r="AX104" s="498"/>
      <c r="AY104" s="498"/>
      <c r="AZ104" s="498"/>
      <c r="BA104" s="498"/>
      <c r="BB104" s="498"/>
      <c r="BC104" s="498"/>
      <c r="BD104" s="498"/>
      <c r="BE104" s="498"/>
      <c r="BF104" s="498"/>
      <c r="BG104" s="498"/>
      <c r="BH104" s="498"/>
      <c r="BI104" s="498"/>
      <c r="BJ104" s="498"/>
      <c r="BK104" s="498"/>
      <c r="BL104" s="499"/>
      <c r="BM104" s="528"/>
      <c r="BN104" s="498"/>
      <c r="BO104" s="498"/>
      <c r="BP104" s="498"/>
      <c r="BQ104" s="498"/>
      <c r="BR104" s="498"/>
      <c r="BS104" s="498"/>
      <c r="BT104" s="498"/>
      <c r="BU104" s="498"/>
      <c r="BV104" s="498"/>
      <c r="BW104" s="498"/>
      <c r="BX104" s="498"/>
      <c r="BY104" s="498"/>
      <c r="BZ104" s="498"/>
      <c r="CA104" s="498"/>
      <c r="CB104" s="498"/>
      <c r="CC104" s="499"/>
      <c r="CD104" s="528"/>
      <c r="CE104" s="498"/>
      <c r="CF104" s="498"/>
      <c r="CG104" s="498"/>
      <c r="CH104" s="498"/>
      <c r="CI104" s="498"/>
      <c r="CJ104" s="498"/>
      <c r="CK104" s="498"/>
      <c r="CL104" s="498"/>
      <c r="CM104" s="498"/>
      <c r="CN104" s="498"/>
      <c r="CO104" s="498"/>
      <c r="CP104" s="498"/>
      <c r="CQ104" s="498"/>
      <c r="CR104" s="498"/>
      <c r="CS104" s="499"/>
    </row>
    <row r="105" spans="1:97" s="16" customFormat="1" ht="15" hidden="1" customHeight="1" x14ac:dyDescent="0.25">
      <c r="A105" s="494"/>
      <c r="B105" s="494"/>
      <c r="C105" s="494"/>
      <c r="D105" s="494"/>
      <c r="E105" s="494"/>
      <c r="F105" s="500"/>
      <c r="G105" s="500"/>
      <c r="H105" s="500"/>
      <c r="I105" s="500"/>
      <c r="J105" s="500"/>
      <c r="K105" s="500"/>
      <c r="L105" s="500"/>
      <c r="M105" s="500"/>
      <c r="N105" s="500"/>
      <c r="O105" s="500"/>
      <c r="P105" s="500"/>
      <c r="Q105" s="500"/>
      <c r="R105" s="500"/>
      <c r="S105" s="500"/>
      <c r="T105" s="500"/>
      <c r="U105" s="500"/>
      <c r="V105" s="500"/>
      <c r="W105" s="500"/>
      <c r="X105" s="500"/>
      <c r="Y105" s="500"/>
      <c r="Z105" s="500"/>
      <c r="AA105" s="500"/>
      <c r="AB105" s="500"/>
      <c r="AC105" s="500"/>
      <c r="AD105" s="500"/>
      <c r="AE105" s="500"/>
      <c r="AF105" s="500"/>
      <c r="AG105" s="500"/>
      <c r="AH105" s="500"/>
      <c r="AI105" s="500"/>
      <c r="AJ105" s="500"/>
      <c r="AK105" s="500"/>
      <c r="AL105" s="500"/>
      <c r="AM105" s="500"/>
      <c r="AN105" s="500"/>
      <c r="AO105" s="500"/>
      <c r="AP105" s="500"/>
      <c r="AQ105" s="500"/>
      <c r="AR105" s="500"/>
      <c r="AS105" s="500"/>
      <c r="AT105" s="500"/>
      <c r="AU105" s="500"/>
      <c r="AV105" s="528"/>
      <c r="AW105" s="498"/>
      <c r="AX105" s="498"/>
      <c r="AY105" s="498"/>
      <c r="AZ105" s="498"/>
      <c r="BA105" s="498"/>
      <c r="BB105" s="498"/>
      <c r="BC105" s="498"/>
      <c r="BD105" s="498"/>
      <c r="BE105" s="498"/>
      <c r="BF105" s="498"/>
      <c r="BG105" s="498"/>
      <c r="BH105" s="498"/>
      <c r="BI105" s="498"/>
      <c r="BJ105" s="498"/>
      <c r="BK105" s="498"/>
      <c r="BL105" s="499"/>
      <c r="BM105" s="528"/>
      <c r="BN105" s="498"/>
      <c r="BO105" s="498"/>
      <c r="BP105" s="498"/>
      <c r="BQ105" s="498"/>
      <c r="BR105" s="498"/>
      <c r="BS105" s="498"/>
      <c r="BT105" s="498"/>
      <c r="BU105" s="498"/>
      <c r="BV105" s="498"/>
      <c r="BW105" s="498"/>
      <c r="BX105" s="498"/>
      <c r="BY105" s="498"/>
      <c r="BZ105" s="498"/>
      <c r="CA105" s="498"/>
      <c r="CB105" s="498"/>
      <c r="CC105" s="499"/>
      <c r="CD105" s="528"/>
      <c r="CE105" s="498"/>
      <c r="CF105" s="498"/>
      <c r="CG105" s="498"/>
      <c r="CH105" s="498"/>
      <c r="CI105" s="498"/>
      <c r="CJ105" s="498"/>
      <c r="CK105" s="498"/>
      <c r="CL105" s="498"/>
      <c r="CM105" s="498"/>
      <c r="CN105" s="498"/>
      <c r="CO105" s="498"/>
      <c r="CP105" s="498"/>
      <c r="CQ105" s="498"/>
      <c r="CR105" s="498"/>
      <c r="CS105" s="499"/>
    </row>
    <row r="106" spans="1:97" s="16" customFormat="1" ht="15" hidden="1" customHeight="1" x14ac:dyDescent="0.25">
      <c r="A106" s="494"/>
      <c r="B106" s="494"/>
      <c r="C106" s="494"/>
      <c r="D106" s="494"/>
      <c r="E106" s="494"/>
      <c r="F106" s="495" t="s">
        <v>55</v>
      </c>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c r="AP106" s="495"/>
      <c r="AQ106" s="495"/>
      <c r="AR106" s="495"/>
      <c r="AS106" s="495"/>
      <c r="AT106" s="495"/>
      <c r="AU106" s="496"/>
      <c r="AV106" s="528"/>
      <c r="AW106" s="498"/>
      <c r="AX106" s="498"/>
      <c r="AY106" s="498"/>
      <c r="AZ106" s="498"/>
      <c r="BA106" s="498"/>
      <c r="BB106" s="498"/>
      <c r="BC106" s="498"/>
      <c r="BD106" s="498"/>
      <c r="BE106" s="498"/>
      <c r="BF106" s="498"/>
      <c r="BG106" s="498"/>
      <c r="BH106" s="498"/>
      <c r="BI106" s="498"/>
      <c r="BJ106" s="498"/>
      <c r="BK106" s="498"/>
      <c r="BL106" s="499"/>
      <c r="BM106" s="528"/>
      <c r="BN106" s="498"/>
      <c r="BO106" s="498"/>
      <c r="BP106" s="498"/>
      <c r="BQ106" s="498"/>
      <c r="BR106" s="498"/>
      <c r="BS106" s="498"/>
      <c r="BT106" s="498"/>
      <c r="BU106" s="498"/>
      <c r="BV106" s="498"/>
      <c r="BW106" s="498"/>
      <c r="BX106" s="498"/>
      <c r="BY106" s="498"/>
      <c r="BZ106" s="498"/>
      <c r="CA106" s="498"/>
      <c r="CB106" s="498"/>
      <c r="CC106" s="499"/>
      <c r="CD106" s="528"/>
      <c r="CE106" s="498"/>
      <c r="CF106" s="498"/>
      <c r="CG106" s="498"/>
      <c r="CH106" s="498"/>
      <c r="CI106" s="498"/>
      <c r="CJ106" s="498"/>
      <c r="CK106" s="498"/>
      <c r="CL106" s="498"/>
      <c r="CM106" s="498"/>
      <c r="CN106" s="498"/>
      <c r="CO106" s="498"/>
      <c r="CP106" s="498"/>
      <c r="CQ106" s="498"/>
      <c r="CR106" s="498"/>
      <c r="CS106" s="499"/>
    </row>
    <row r="107" spans="1:97" hidden="1" x14ac:dyDescent="0.25"/>
    <row r="108" spans="1:97" ht="30.75" customHeight="1" x14ac:dyDescent="0.25">
      <c r="A108" s="546" t="s">
        <v>279</v>
      </c>
      <c r="B108" s="546"/>
      <c r="C108" s="546"/>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c r="AI108" s="546"/>
      <c r="AJ108" s="546"/>
      <c r="AK108" s="546"/>
      <c r="AL108" s="546"/>
      <c r="AM108" s="546"/>
      <c r="AN108" s="546"/>
      <c r="AO108" s="546"/>
      <c r="AP108" s="546"/>
      <c r="AQ108" s="546"/>
      <c r="AR108" s="546"/>
      <c r="AS108" s="546"/>
      <c r="AT108" s="546"/>
      <c r="AU108" s="546"/>
      <c r="AV108" s="546"/>
      <c r="AW108" s="546"/>
      <c r="AX108" s="546"/>
      <c r="AY108" s="546"/>
      <c r="AZ108" s="546"/>
      <c r="BA108" s="546"/>
      <c r="BB108" s="546"/>
      <c r="BC108" s="546"/>
      <c r="BD108" s="546"/>
      <c r="BE108" s="546"/>
      <c r="BF108" s="546"/>
      <c r="BG108" s="546"/>
      <c r="BH108" s="546"/>
      <c r="BI108" s="546"/>
      <c r="BJ108" s="546"/>
      <c r="BK108" s="546"/>
      <c r="BL108" s="546"/>
      <c r="BM108" s="546"/>
      <c r="BN108" s="546"/>
      <c r="BO108" s="546"/>
      <c r="BP108" s="546"/>
      <c r="BQ108" s="546"/>
      <c r="BR108" s="546"/>
      <c r="BS108" s="546"/>
      <c r="BT108" s="546"/>
      <c r="BU108" s="546"/>
      <c r="BV108" s="546"/>
      <c r="BW108" s="546"/>
      <c r="BX108" s="546"/>
      <c r="BY108" s="546"/>
      <c r="BZ108" s="546"/>
      <c r="CA108" s="546"/>
      <c r="CB108" s="546"/>
      <c r="CC108" s="546"/>
      <c r="CD108" s="546"/>
      <c r="CE108" s="546"/>
      <c r="CF108" s="546"/>
      <c r="CG108" s="546"/>
      <c r="CH108" s="546"/>
      <c r="CI108" s="546"/>
      <c r="CJ108" s="546"/>
      <c r="CK108" s="546"/>
      <c r="CL108" s="546"/>
      <c r="CM108" s="546"/>
      <c r="CN108" s="546"/>
      <c r="CO108" s="546"/>
      <c r="CP108" s="546"/>
      <c r="CQ108" s="546"/>
      <c r="CR108" s="546"/>
      <c r="CS108" s="546"/>
    </row>
  </sheetData>
  <mergeCells count="251">
    <mergeCell ref="A66:E66"/>
    <mergeCell ref="F66:AU66"/>
    <mergeCell ref="AV66:CS66"/>
    <mergeCell ref="A108:CS108"/>
    <mergeCell ref="A105:E105"/>
    <mergeCell ref="F105:AU105"/>
    <mergeCell ref="AV105:BL105"/>
    <mergeCell ref="BM105:CC105"/>
    <mergeCell ref="CD105:CS105"/>
    <mergeCell ref="A106:E106"/>
    <mergeCell ref="F106:AU106"/>
    <mergeCell ref="AV106:BL106"/>
    <mergeCell ref="BM106:CC106"/>
    <mergeCell ref="CD106:CS106"/>
    <mergeCell ref="A103:E103"/>
    <mergeCell ref="F103:AU103"/>
    <mergeCell ref="AV103:BL103"/>
    <mergeCell ref="BM103:CC103"/>
    <mergeCell ref="CD103:CS103"/>
    <mergeCell ref="A104:E104"/>
    <mergeCell ref="F104:AU104"/>
    <mergeCell ref="AV104:BL104"/>
    <mergeCell ref="BM104:CC104"/>
    <mergeCell ref="CD104:CS104"/>
    <mergeCell ref="A96:AU96"/>
    <mergeCell ref="AV96:CS96"/>
    <mergeCell ref="A98:CS98"/>
    <mergeCell ref="V100:CS100"/>
    <mergeCell ref="A102:E102"/>
    <mergeCell ref="F102:AU102"/>
    <mergeCell ref="AV102:BL102"/>
    <mergeCell ref="BM102:CC102"/>
    <mergeCell ref="CD102:CS102"/>
    <mergeCell ref="A93:CS93"/>
    <mergeCell ref="A94:E94"/>
    <mergeCell ref="F94:AU94"/>
    <mergeCell ref="AV94:CS94"/>
    <mergeCell ref="A95:AU95"/>
    <mergeCell ref="AV95:CS95"/>
    <mergeCell ref="A90:CS90"/>
    <mergeCell ref="A91:E91"/>
    <mergeCell ref="F91:AU91"/>
    <mergeCell ref="AV91:CS91"/>
    <mergeCell ref="A92:AU92"/>
    <mergeCell ref="AV92:CS92"/>
    <mergeCell ref="A86:AU86"/>
    <mergeCell ref="AV86:CS86"/>
    <mergeCell ref="A88:E88"/>
    <mergeCell ref="F88:AU88"/>
    <mergeCell ref="AV88:CS88"/>
    <mergeCell ref="A89:E89"/>
    <mergeCell ref="F89:AU89"/>
    <mergeCell ref="AV89:CS89"/>
    <mergeCell ref="A82:E82"/>
    <mergeCell ref="F82:AU82"/>
    <mergeCell ref="AV82:BL82"/>
    <mergeCell ref="BM82:CC82"/>
    <mergeCell ref="CD82:CS82"/>
    <mergeCell ref="A84:CS84"/>
    <mergeCell ref="A81:E81"/>
    <mergeCell ref="F81:AL81"/>
    <mergeCell ref="AM81:AU81"/>
    <mergeCell ref="AV81:BL81"/>
    <mergeCell ref="BM81:CC81"/>
    <mergeCell ref="CD81:CS81"/>
    <mergeCell ref="A80:E80"/>
    <mergeCell ref="F80:AL80"/>
    <mergeCell ref="AM80:AU80"/>
    <mergeCell ref="AV80:BL80"/>
    <mergeCell ref="BM80:CC80"/>
    <mergeCell ref="CD80:CS80"/>
    <mergeCell ref="A79:E79"/>
    <mergeCell ref="F79:AL79"/>
    <mergeCell ref="AM79:AU79"/>
    <mergeCell ref="AV79:BL79"/>
    <mergeCell ref="BM79:CC79"/>
    <mergeCell ref="CD79:CS79"/>
    <mergeCell ref="A74:CS74"/>
    <mergeCell ref="A76:AP76"/>
    <mergeCell ref="AQ76:CS76"/>
    <mergeCell ref="A78:E78"/>
    <mergeCell ref="F78:AL78"/>
    <mergeCell ref="AM78:AU78"/>
    <mergeCell ref="AV78:BL78"/>
    <mergeCell ref="BM78:CC78"/>
    <mergeCell ref="CD78:CS78"/>
    <mergeCell ref="A63:E63"/>
    <mergeCell ref="F63:AU63"/>
    <mergeCell ref="AV63:CS63"/>
    <mergeCell ref="A72:E72"/>
    <mergeCell ref="F72:AU72"/>
    <mergeCell ref="AV72:CS72"/>
    <mergeCell ref="A61:E61"/>
    <mergeCell ref="F61:AU61"/>
    <mergeCell ref="AV61:CS61"/>
    <mergeCell ref="A62:CT62"/>
    <mergeCell ref="A64:E64"/>
    <mergeCell ref="F64:AU64"/>
    <mergeCell ref="AV64:CS64"/>
    <mergeCell ref="A67:E67"/>
    <mergeCell ref="F67:AU67"/>
    <mergeCell ref="AV67:CS67"/>
    <mergeCell ref="A68:E68"/>
    <mergeCell ref="F68:AU68"/>
    <mergeCell ref="AV68:CS68"/>
    <mergeCell ref="A69:CS69"/>
    <mergeCell ref="A70:E70"/>
    <mergeCell ref="F70:AU70"/>
    <mergeCell ref="AV70:CS70"/>
    <mergeCell ref="A71:E71"/>
    <mergeCell ref="A56:CS56"/>
    <mergeCell ref="A58:AP58"/>
    <mergeCell ref="AQ58:CS58"/>
    <mergeCell ref="A60:E60"/>
    <mergeCell ref="F60:AU60"/>
    <mergeCell ref="AV60:CS60"/>
    <mergeCell ref="A53:E53"/>
    <mergeCell ref="F53:AU53"/>
    <mergeCell ref="AV53:BL53"/>
    <mergeCell ref="BM53:CC53"/>
    <mergeCell ref="CD53:CS53"/>
    <mergeCell ref="A54:E54"/>
    <mergeCell ref="F54:AU54"/>
    <mergeCell ref="AV54:BL54"/>
    <mergeCell ref="BM54:CC54"/>
    <mergeCell ref="CD54:CS54"/>
    <mergeCell ref="A51:E51"/>
    <mergeCell ref="F51:AU51"/>
    <mergeCell ref="AV51:BL51"/>
    <mergeCell ref="BM51:CC51"/>
    <mergeCell ref="CD51:CS51"/>
    <mergeCell ref="A52:E52"/>
    <mergeCell ref="F52:AU52"/>
    <mergeCell ref="AV52:BL52"/>
    <mergeCell ref="BM52:CC52"/>
    <mergeCell ref="CD52:CS52"/>
    <mergeCell ref="A46:CS46"/>
    <mergeCell ref="A48:AP48"/>
    <mergeCell ref="AQ48:CS48"/>
    <mergeCell ref="A50:E50"/>
    <mergeCell ref="F50:AU50"/>
    <mergeCell ref="AV50:BL50"/>
    <mergeCell ref="BM50:CC50"/>
    <mergeCell ref="CD50:CS50"/>
    <mergeCell ref="A43:E43"/>
    <mergeCell ref="F43:AU43"/>
    <mergeCell ref="AV43:BL43"/>
    <mergeCell ref="BM43:CC43"/>
    <mergeCell ref="CD43:CS43"/>
    <mergeCell ref="A44:E44"/>
    <mergeCell ref="F44:AU44"/>
    <mergeCell ref="AV44:BL44"/>
    <mergeCell ref="BM44:CC44"/>
    <mergeCell ref="CD44:CS44"/>
    <mergeCell ref="F41:AU41"/>
    <mergeCell ref="AV41:BL41"/>
    <mergeCell ref="BM41:CC41"/>
    <mergeCell ref="CD41:CS41"/>
    <mergeCell ref="A42:E42"/>
    <mergeCell ref="F42:AU42"/>
    <mergeCell ref="AV42:BL42"/>
    <mergeCell ref="BM42:CC42"/>
    <mergeCell ref="CD42:CS42"/>
    <mergeCell ref="A31:E31"/>
    <mergeCell ref="F31:AU31"/>
    <mergeCell ref="AV31:BL31"/>
    <mergeCell ref="BM31:CC31"/>
    <mergeCell ref="CD31:CS31"/>
    <mergeCell ref="A32:E32"/>
    <mergeCell ref="F32:AU32"/>
    <mergeCell ref="AV32:BL32"/>
    <mergeCell ref="BM32:CC32"/>
    <mergeCell ref="CD32:CS32"/>
    <mergeCell ref="A28:CS28"/>
    <mergeCell ref="A30:E30"/>
    <mergeCell ref="F30:AU30"/>
    <mergeCell ref="AV30:BL30"/>
    <mergeCell ref="BM30:CC30"/>
    <mergeCell ref="CD30:CS30"/>
    <mergeCell ref="A25:E25"/>
    <mergeCell ref="F25:AU25"/>
    <mergeCell ref="AV25:CS25"/>
    <mergeCell ref="A26:E26"/>
    <mergeCell ref="F26:AU26"/>
    <mergeCell ref="AV26:CS26"/>
    <mergeCell ref="A23:E23"/>
    <mergeCell ref="F23:AU23"/>
    <mergeCell ref="AV23:CS23"/>
    <mergeCell ref="A24:E24"/>
    <mergeCell ref="F24:AU24"/>
    <mergeCell ref="AV24:CS24"/>
    <mergeCell ref="A16:CS16"/>
    <mergeCell ref="A18:AP18"/>
    <mergeCell ref="AQ18:CS18"/>
    <mergeCell ref="A20:CS20"/>
    <mergeCell ref="A22:E22"/>
    <mergeCell ref="F22:AU22"/>
    <mergeCell ref="AV22:CS22"/>
    <mergeCell ref="A13:E13"/>
    <mergeCell ref="F13:AU13"/>
    <mergeCell ref="AV13:BL13"/>
    <mergeCell ref="BM13:CC13"/>
    <mergeCell ref="CD13:CS13"/>
    <mergeCell ref="A14:AU14"/>
    <mergeCell ref="AV14:BL14"/>
    <mergeCell ref="BM14:CC14"/>
    <mergeCell ref="CD14:CS14"/>
    <mergeCell ref="A11:E11"/>
    <mergeCell ref="F11:AU11"/>
    <mergeCell ref="AV11:BL11"/>
    <mergeCell ref="BM11:CC11"/>
    <mergeCell ref="CD11:CS11"/>
    <mergeCell ref="A12:E12"/>
    <mergeCell ref="F12:AU12"/>
    <mergeCell ref="AV12:BL12"/>
    <mergeCell ref="BM12:CC12"/>
    <mergeCell ref="CD12:CS12"/>
    <mergeCell ref="A2:CS2"/>
    <mergeCell ref="A4:CS4"/>
    <mergeCell ref="A6:CS6"/>
    <mergeCell ref="A8:AP8"/>
    <mergeCell ref="AQ8:CS8"/>
    <mergeCell ref="A10:E10"/>
    <mergeCell ref="F10:AU10"/>
    <mergeCell ref="AV10:BL10"/>
    <mergeCell ref="BM10:CC10"/>
    <mergeCell ref="CD10:CS10"/>
    <mergeCell ref="A33:E33"/>
    <mergeCell ref="F33:AU33"/>
    <mergeCell ref="AV33:BL33"/>
    <mergeCell ref="BM33:CC33"/>
    <mergeCell ref="CD33:CS33"/>
    <mergeCell ref="F71:AU71"/>
    <mergeCell ref="AV71:CS71"/>
    <mergeCell ref="A65:E65"/>
    <mergeCell ref="F65:AU65"/>
    <mergeCell ref="AV65:CS65"/>
    <mergeCell ref="A38:AP38"/>
    <mergeCell ref="AQ38:CS38"/>
    <mergeCell ref="A40:E40"/>
    <mergeCell ref="F40:AU40"/>
    <mergeCell ref="AV40:BL40"/>
    <mergeCell ref="BM40:CC40"/>
    <mergeCell ref="CD40:CS40"/>
    <mergeCell ref="A34:E34"/>
    <mergeCell ref="F34:AU34"/>
    <mergeCell ref="AV34:BL34"/>
    <mergeCell ref="BM34:CC34"/>
    <mergeCell ref="CD34:CS34"/>
    <mergeCell ref="A36:CS36"/>
    <mergeCell ref="A41:E41"/>
  </mergeCells>
  <pageMargins left="0.98425196850393704" right="0.39370078740157483" top="0.59055118110236227" bottom="0.59055118110236227" header="0.31496062992125984" footer="0.31496062992125984"/>
  <pageSetup paperSize="9" scale="78" fitToHeight="0" orientation="portrait" r:id="rId1"/>
  <rowBreaks count="2" manualBreakCount="2">
    <brk id="35" max="96" man="1"/>
    <brk id="97" max="96"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Q108"/>
  <sheetViews>
    <sheetView view="pageBreakPreview" topLeftCell="A28" zoomScaleNormal="100" zoomScaleSheetLayoutView="100" workbookViewId="0">
      <selection activeCell="A28" sqref="A28:D28"/>
    </sheetView>
  </sheetViews>
  <sheetFormatPr defaultRowHeight="15" x14ac:dyDescent="0.25"/>
  <cols>
    <col min="1" max="1" width="25.7109375" style="200" customWidth="1"/>
    <col min="2" max="2" width="10.85546875" style="200" customWidth="1"/>
    <col min="3" max="3" width="17.5703125" style="200" customWidth="1"/>
    <col min="4" max="4" width="15.85546875" style="200" customWidth="1"/>
    <col min="5" max="5" width="13" style="200" customWidth="1"/>
    <col min="6" max="6" width="12.7109375" style="200" customWidth="1"/>
    <col min="7" max="7" width="12.85546875" style="200" customWidth="1"/>
    <col min="8" max="8" width="15.85546875" style="200" customWidth="1"/>
    <col min="9" max="9" width="14.5703125" style="200" customWidth="1"/>
    <col min="10" max="10" width="13.5703125" style="200" customWidth="1"/>
    <col min="11" max="11" width="12.5703125" style="200" bestFit="1" customWidth="1"/>
    <col min="12" max="14" width="9.28515625" style="200" bestFit="1" customWidth="1"/>
    <col min="15" max="15" width="9.140625" style="200"/>
    <col min="16" max="16" width="12.85546875" style="200" bestFit="1" customWidth="1"/>
    <col min="17" max="17" width="15.140625" style="200" customWidth="1"/>
    <col min="18" max="16384" width="9.140625" style="200"/>
  </cols>
  <sheetData>
    <row r="2" spans="1:11" x14ac:dyDescent="0.25">
      <c r="A2" s="696" t="s">
        <v>481</v>
      </c>
      <c r="B2" s="696"/>
      <c r="C2" s="696"/>
      <c r="D2" s="696"/>
      <c r="E2" s="696"/>
      <c r="F2" s="696"/>
      <c r="G2" s="696"/>
      <c r="H2" s="696"/>
      <c r="I2" s="696"/>
      <c r="J2" s="696"/>
      <c r="K2" s="199"/>
    </row>
    <row r="3" spans="1:11" x14ac:dyDescent="0.25">
      <c r="A3" s="201"/>
      <c r="B3" s="201"/>
      <c r="C3" s="201"/>
      <c r="D3" s="201"/>
      <c r="E3" s="201"/>
      <c r="F3" s="201"/>
      <c r="G3" s="201"/>
      <c r="H3" s="201"/>
      <c r="I3" s="201"/>
      <c r="J3" s="201"/>
    </row>
    <row r="4" spans="1:11" x14ac:dyDescent="0.25">
      <c r="A4" s="201"/>
      <c r="B4" s="201"/>
      <c r="C4" s="202" t="s">
        <v>469</v>
      </c>
      <c r="D4" s="202">
        <v>111</v>
      </c>
      <c r="E4" s="201"/>
      <c r="F4" s="201"/>
      <c r="G4" s="201"/>
      <c r="H4" s="201"/>
      <c r="I4" s="201"/>
      <c r="J4" s="201"/>
    </row>
    <row r="5" spans="1:11" x14ac:dyDescent="0.25">
      <c r="A5" s="204"/>
      <c r="C5" s="202" t="s">
        <v>470</v>
      </c>
      <c r="D5" s="200" t="s">
        <v>482</v>
      </c>
      <c r="F5" s="200" t="s">
        <v>483</v>
      </c>
    </row>
    <row r="6" spans="1:11" x14ac:dyDescent="0.25">
      <c r="A6" s="601" t="s">
        <v>471</v>
      </c>
      <c r="B6" s="601" t="s">
        <v>472</v>
      </c>
      <c r="C6" s="601"/>
      <c r="D6" s="601"/>
      <c r="E6" s="601" t="s">
        <v>473</v>
      </c>
      <c r="F6" s="601"/>
      <c r="G6" s="601"/>
      <c r="H6" s="601" t="s">
        <v>533</v>
      </c>
      <c r="I6" s="601"/>
      <c r="J6" s="601"/>
    </row>
    <row r="7" spans="1:11" x14ac:dyDescent="0.25">
      <c r="A7" s="601"/>
      <c r="B7" s="601" t="s">
        <v>474</v>
      </c>
      <c r="C7" s="601"/>
      <c r="D7" s="601"/>
      <c r="E7" s="601" t="s">
        <v>475</v>
      </c>
      <c r="F7" s="601"/>
      <c r="G7" s="601"/>
      <c r="H7" s="601" t="s">
        <v>476</v>
      </c>
      <c r="I7" s="601"/>
      <c r="J7" s="601"/>
    </row>
    <row r="8" spans="1:11" ht="51" x14ac:dyDescent="0.25">
      <c r="A8" s="601"/>
      <c r="B8" s="261" t="s">
        <v>477</v>
      </c>
      <c r="C8" s="261" t="s">
        <v>478</v>
      </c>
      <c r="D8" s="261" t="s">
        <v>479</v>
      </c>
      <c r="E8" s="261" t="s">
        <v>477</v>
      </c>
      <c r="F8" s="261" t="s">
        <v>478</v>
      </c>
      <c r="G8" s="261" t="s">
        <v>479</v>
      </c>
      <c r="H8" s="261" t="s">
        <v>477</v>
      </c>
      <c r="I8" s="261" t="s">
        <v>478</v>
      </c>
      <c r="J8" s="261" t="s">
        <v>479</v>
      </c>
    </row>
    <row r="9" spans="1:11" ht="38.25" customHeight="1" x14ac:dyDescent="0.25">
      <c r="A9" s="261">
        <v>1</v>
      </c>
      <c r="B9" s="261">
        <v>2</v>
      </c>
      <c r="C9" s="261">
        <v>3</v>
      </c>
      <c r="D9" s="261">
        <v>4</v>
      </c>
      <c r="E9" s="261">
        <v>5</v>
      </c>
      <c r="F9" s="261">
        <v>6</v>
      </c>
      <c r="G9" s="261">
        <v>7</v>
      </c>
      <c r="H9" s="261">
        <v>8</v>
      </c>
      <c r="I9" s="261">
        <v>9</v>
      </c>
      <c r="J9" s="261">
        <v>10</v>
      </c>
    </row>
    <row r="10" spans="1:11" ht="255" customHeight="1" x14ac:dyDescent="0.25">
      <c r="A10" s="262" t="s">
        <v>484</v>
      </c>
      <c r="B10" s="263">
        <f>11121.89075*12</f>
        <v>133462.68900000001</v>
      </c>
      <c r="C10" s="264">
        <v>19</v>
      </c>
      <c r="D10" s="263">
        <f>B10*C10</f>
        <v>2535791.091</v>
      </c>
      <c r="E10" s="264"/>
      <c r="F10" s="264"/>
      <c r="G10" s="264"/>
      <c r="H10" s="264"/>
      <c r="I10" s="264"/>
      <c r="J10" s="264"/>
    </row>
    <row r="11" spans="1:11" x14ac:dyDescent="0.25">
      <c r="A11" s="264"/>
      <c r="B11" s="264"/>
      <c r="C11" s="264"/>
      <c r="D11" s="263"/>
      <c r="E11" s="264"/>
      <c r="F11" s="264"/>
      <c r="G11" s="264"/>
      <c r="H11" s="264"/>
      <c r="I11" s="264"/>
      <c r="J11" s="264"/>
    </row>
    <row r="12" spans="1:11" ht="38.1" customHeight="1" x14ac:dyDescent="0.25">
      <c r="A12" s="265" t="s">
        <v>480</v>
      </c>
      <c r="B12" s="261" t="s">
        <v>110</v>
      </c>
      <c r="C12" s="261" t="s">
        <v>110</v>
      </c>
      <c r="D12" s="263">
        <f>SUM(D10)</f>
        <v>2535791.091</v>
      </c>
      <c r="E12" s="261" t="s">
        <v>110</v>
      </c>
      <c r="F12" s="261" t="s">
        <v>110</v>
      </c>
      <c r="G12" s="264"/>
      <c r="H12" s="261" t="s">
        <v>110</v>
      </c>
      <c r="I12" s="261" t="s">
        <v>110</v>
      </c>
      <c r="J12" s="264"/>
    </row>
    <row r="13" spans="1:11" ht="38.1" customHeight="1" x14ac:dyDescent="0.25">
      <c r="K13" s="203"/>
    </row>
    <row r="14" spans="1:11" ht="38.1" customHeight="1" x14ac:dyDescent="0.25">
      <c r="K14" s="203"/>
    </row>
    <row r="15" spans="1:11" ht="38.1" customHeight="1" x14ac:dyDescent="0.25">
      <c r="A15" s="696" t="s">
        <v>481</v>
      </c>
      <c r="B15" s="696"/>
      <c r="C15" s="696"/>
      <c r="D15" s="696"/>
      <c r="E15" s="696"/>
      <c r="F15" s="696"/>
      <c r="G15" s="696"/>
      <c r="H15" s="696"/>
      <c r="I15" s="696"/>
      <c r="J15" s="696"/>
    </row>
    <row r="16" spans="1:11" x14ac:dyDescent="0.25">
      <c r="A16" s="201"/>
      <c r="B16" s="201"/>
      <c r="C16" s="201"/>
      <c r="D16" s="201"/>
      <c r="E16" s="201"/>
      <c r="F16" s="201"/>
      <c r="G16" s="201"/>
      <c r="H16" s="201"/>
      <c r="I16" s="201"/>
      <c r="J16" s="201"/>
    </row>
    <row r="17" spans="1:11" x14ac:dyDescent="0.25">
      <c r="A17" s="201"/>
      <c r="B17" s="201"/>
      <c r="C17" s="202" t="s">
        <v>469</v>
      </c>
      <c r="D17" s="202">
        <v>111</v>
      </c>
      <c r="E17" s="201"/>
      <c r="F17" s="201"/>
      <c r="G17" s="201"/>
      <c r="H17" s="201"/>
      <c r="I17" s="201"/>
      <c r="J17" s="201"/>
      <c r="K17" s="203"/>
    </row>
    <row r="18" spans="1:11" x14ac:dyDescent="0.25">
      <c r="A18" s="603" t="s">
        <v>552</v>
      </c>
      <c r="B18" s="603"/>
      <c r="C18" s="603"/>
      <c r="D18" s="267" t="s">
        <v>482</v>
      </c>
      <c r="E18" s="267"/>
      <c r="F18" s="267" t="s">
        <v>488</v>
      </c>
      <c r="G18" s="267"/>
      <c r="H18" s="267"/>
      <c r="I18" s="267"/>
      <c r="J18" s="267"/>
    </row>
    <row r="19" spans="1:11" x14ac:dyDescent="0.25">
      <c r="A19" s="601" t="s">
        <v>471</v>
      </c>
      <c r="B19" s="601" t="s">
        <v>472</v>
      </c>
      <c r="C19" s="601"/>
      <c r="D19" s="601"/>
      <c r="E19" s="601" t="s">
        <v>473</v>
      </c>
      <c r="F19" s="601"/>
      <c r="G19" s="601"/>
      <c r="H19" s="601" t="s">
        <v>533</v>
      </c>
      <c r="I19" s="601"/>
      <c r="J19" s="601"/>
    </row>
    <row r="20" spans="1:11" x14ac:dyDescent="0.25">
      <c r="A20" s="601"/>
      <c r="B20" s="601" t="s">
        <v>474</v>
      </c>
      <c r="C20" s="601"/>
      <c r="D20" s="601"/>
      <c r="E20" s="601" t="s">
        <v>475</v>
      </c>
      <c r="F20" s="601"/>
      <c r="G20" s="601"/>
      <c r="H20" s="601" t="s">
        <v>476</v>
      </c>
      <c r="I20" s="601"/>
      <c r="J20" s="601"/>
    </row>
    <row r="21" spans="1:11" ht="51" x14ac:dyDescent="0.25">
      <c r="A21" s="601"/>
      <c r="B21" s="261" t="s">
        <v>477</v>
      </c>
      <c r="C21" s="261" t="s">
        <v>478</v>
      </c>
      <c r="D21" s="261" t="s">
        <v>479</v>
      </c>
      <c r="E21" s="261" t="s">
        <v>477</v>
      </c>
      <c r="F21" s="261" t="s">
        <v>478</v>
      </c>
      <c r="G21" s="261" t="s">
        <v>479</v>
      </c>
      <c r="H21" s="261" t="s">
        <v>477</v>
      </c>
      <c r="I21" s="261" t="s">
        <v>478</v>
      </c>
      <c r="J21" s="261" t="s">
        <v>479</v>
      </c>
    </row>
    <row r="22" spans="1:11" x14ac:dyDescent="0.25">
      <c r="A22" s="261">
        <v>1</v>
      </c>
      <c r="B22" s="261">
        <v>2</v>
      </c>
      <c r="C22" s="261">
        <v>3</v>
      </c>
      <c r="D22" s="261">
        <v>4</v>
      </c>
      <c r="E22" s="261">
        <v>5</v>
      </c>
      <c r="F22" s="261">
        <v>6</v>
      </c>
      <c r="G22" s="261">
        <v>7</v>
      </c>
      <c r="H22" s="261">
        <v>8</v>
      </c>
      <c r="I22" s="261">
        <v>9</v>
      </c>
      <c r="J22" s="261">
        <v>10</v>
      </c>
    </row>
    <row r="23" spans="1:11" ht="270" x14ac:dyDescent="0.25">
      <c r="A23" s="262" t="s">
        <v>484</v>
      </c>
      <c r="B23" s="263">
        <f>511.359035*12</f>
        <v>6136.3084200000003</v>
      </c>
      <c r="C23" s="264">
        <v>19</v>
      </c>
      <c r="D23" s="263">
        <f>B23*C23</f>
        <v>116589.85998000001</v>
      </c>
      <c r="E23" s="264"/>
      <c r="F23" s="264"/>
      <c r="G23" s="264"/>
      <c r="H23" s="264"/>
      <c r="I23" s="264"/>
      <c r="J23" s="264"/>
    </row>
    <row r="24" spans="1:11" x14ac:dyDescent="0.25">
      <c r="A24" s="264"/>
      <c r="B24" s="264"/>
      <c r="C24" s="264"/>
      <c r="D24" s="263"/>
      <c r="E24" s="264"/>
      <c r="F24" s="264"/>
      <c r="G24" s="264"/>
      <c r="H24" s="264"/>
      <c r="I24" s="264"/>
      <c r="J24" s="264"/>
    </row>
    <row r="25" spans="1:11" x14ac:dyDescent="0.25">
      <c r="A25" s="264"/>
      <c r="B25" s="264"/>
      <c r="C25" s="264"/>
      <c r="D25" s="263"/>
      <c r="E25" s="264"/>
      <c r="F25" s="264"/>
      <c r="G25" s="264"/>
      <c r="H25" s="264"/>
      <c r="I25" s="264"/>
      <c r="J25" s="264"/>
    </row>
    <row r="26" spans="1:11" ht="15" customHeight="1" x14ac:dyDescent="0.25">
      <c r="A26" s="265" t="s">
        <v>480</v>
      </c>
      <c r="B26" s="261" t="s">
        <v>110</v>
      </c>
      <c r="C26" s="261" t="s">
        <v>110</v>
      </c>
      <c r="D26" s="263">
        <f>SUM(D23)</f>
        <v>116589.85998000001</v>
      </c>
      <c r="E26" s="261" t="s">
        <v>110</v>
      </c>
      <c r="F26" s="261" t="s">
        <v>110</v>
      </c>
      <c r="G26" s="264"/>
      <c r="H26" s="261" t="s">
        <v>110</v>
      </c>
      <c r="I26" s="261" t="s">
        <v>110</v>
      </c>
      <c r="J26" s="264"/>
    </row>
    <row r="27" spans="1:11" x14ac:dyDescent="0.25">
      <c r="A27" s="266"/>
      <c r="B27" s="266"/>
      <c r="C27" s="266"/>
      <c r="D27" s="266"/>
      <c r="E27" s="266"/>
      <c r="F27" s="266"/>
      <c r="G27" s="266"/>
      <c r="H27" s="266"/>
      <c r="I27" s="266"/>
      <c r="J27" s="266"/>
    </row>
    <row r="28" spans="1:11" x14ac:dyDescent="0.25">
      <c r="A28" s="603" t="s">
        <v>481</v>
      </c>
      <c r="B28" s="603"/>
      <c r="C28" s="603"/>
      <c r="D28" s="603"/>
      <c r="E28" s="603"/>
      <c r="F28" s="603"/>
      <c r="G28" s="603"/>
      <c r="H28" s="603"/>
      <c r="I28" s="603"/>
      <c r="J28" s="603"/>
    </row>
    <row r="29" spans="1:11" x14ac:dyDescent="0.25">
      <c r="A29" s="268"/>
      <c r="B29" s="268"/>
      <c r="C29" s="268"/>
      <c r="D29" s="268"/>
      <c r="E29" s="268"/>
      <c r="F29" s="268"/>
      <c r="G29" s="268"/>
      <c r="H29" s="268"/>
      <c r="I29" s="268"/>
      <c r="J29" s="268"/>
    </row>
    <row r="30" spans="1:11" x14ac:dyDescent="0.25">
      <c r="A30" s="268"/>
      <c r="B30" s="268"/>
      <c r="C30" s="269" t="s">
        <v>469</v>
      </c>
      <c r="D30" s="269">
        <v>111</v>
      </c>
      <c r="E30" s="268"/>
      <c r="F30" s="268"/>
      <c r="G30" s="268"/>
      <c r="H30" s="268"/>
      <c r="I30" s="268"/>
      <c r="J30" s="268"/>
    </row>
    <row r="31" spans="1:11" x14ac:dyDescent="0.25">
      <c r="A31" s="270"/>
      <c r="B31" s="266"/>
      <c r="C31" s="269" t="s">
        <v>470</v>
      </c>
      <c r="D31" s="266" t="s">
        <v>482</v>
      </c>
      <c r="E31" s="266"/>
      <c r="F31" s="266" t="s">
        <v>488</v>
      </c>
      <c r="G31" s="266"/>
      <c r="H31" s="266"/>
      <c r="I31" s="266"/>
      <c r="J31" s="266"/>
      <c r="K31" s="203"/>
    </row>
    <row r="32" spans="1:11" x14ac:dyDescent="0.25">
      <c r="A32" s="601" t="s">
        <v>471</v>
      </c>
      <c r="B32" s="601" t="s">
        <v>472</v>
      </c>
      <c r="C32" s="601"/>
      <c r="D32" s="601"/>
      <c r="E32" s="601" t="s">
        <v>473</v>
      </c>
      <c r="F32" s="601"/>
      <c r="G32" s="601"/>
      <c r="H32" s="601" t="s">
        <v>533</v>
      </c>
      <c r="I32" s="601"/>
      <c r="J32" s="601"/>
      <c r="K32" s="203"/>
    </row>
    <row r="33" spans="1:11" x14ac:dyDescent="0.25">
      <c r="A33" s="601"/>
      <c r="B33" s="601" t="s">
        <v>474</v>
      </c>
      <c r="C33" s="601"/>
      <c r="D33" s="601"/>
      <c r="E33" s="601" t="s">
        <v>475</v>
      </c>
      <c r="F33" s="601"/>
      <c r="G33" s="601"/>
      <c r="H33" s="601" t="s">
        <v>476</v>
      </c>
      <c r="I33" s="601"/>
      <c r="J33" s="601"/>
    </row>
    <row r="34" spans="1:11" ht="51" x14ac:dyDescent="0.25">
      <c r="A34" s="601"/>
      <c r="B34" s="261" t="s">
        <v>477</v>
      </c>
      <c r="C34" s="261" t="s">
        <v>478</v>
      </c>
      <c r="D34" s="261" t="s">
        <v>479</v>
      </c>
      <c r="E34" s="261" t="s">
        <v>477</v>
      </c>
      <c r="F34" s="261" t="s">
        <v>478</v>
      </c>
      <c r="G34" s="261" t="s">
        <v>479</v>
      </c>
      <c r="H34" s="261" t="s">
        <v>477</v>
      </c>
      <c r="I34" s="261" t="s">
        <v>478</v>
      </c>
      <c r="J34" s="261" t="s">
        <v>479</v>
      </c>
    </row>
    <row r="35" spans="1:11" x14ac:dyDescent="0.25">
      <c r="A35" s="261">
        <v>1</v>
      </c>
      <c r="B35" s="261">
        <v>2</v>
      </c>
      <c r="C35" s="261">
        <v>3</v>
      </c>
      <c r="D35" s="261">
        <v>4</v>
      </c>
      <c r="E35" s="261">
        <v>5</v>
      </c>
      <c r="F35" s="261">
        <v>6</v>
      </c>
      <c r="G35" s="261">
        <v>7</v>
      </c>
      <c r="H35" s="261">
        <v>8</v>
      </c>
      <c r="I35" s="261">
        <v>9</v>
      </c>
      <c r="J35" s="261">
        <v>10</v>
      </c>
      <c r="K35" s="203"/>
    </row>
    <row r="36" spans="1:11" ht="225" x14ac:dyDescent="0.25">
      <c r="A36" s="262" t="s">
        <v>489</v>
      </c>
      <c r="B36" s="263">
        <v>64132.1</v>
      </c>
      <c r="C36" s="264">
        <v>1</v>
      </c>
      <c r="D36" s="263">
        <v>64132.1</v>
      </c>
      <c r="E36" s="264"/>
      <c r="F36" s="264"/>
      <c r="G36" s="264"/>
      <c r="H36" s="264"/>
      <c r="I36" s="264"/>
      <c r="J36" s="264"/>
      <c r="K36" s="203"/>
    </row>
    <row r="37" spans="1:11" x14ac:dyDescent="0.25">
      <c r="A37" s="264"/>
      <c r="B37" s="264"/>
      <c r="C37" s="264"/>
      <c r="D37" s="263"/>
      <c r="E37" s="264"/>
      <c r="F37" s="264"/>
      <c r="G37" s="264"/>
      <c r="H37" s="264"/>
      <c r="I37" s="264"/>
      <c r="J37" s="264"/>
    </row>
    <row r="38" spans="1:11" x14ac:dyDescent="0.25">
      <c r="A38" s="264"/>
      <c r="B38" s="264"/>
      <c r="C38" s="264"/>
      <c r="D38" s="263"/>
      <c r="E38" s="264"/>
      <c r="F38" s="264"/>
      <c r="G38" s="264"/>
      <c r="H38" s="264"/>
      <c r="I38" s="264"/>
      <c r="J38" s="264"/>
    </row>
    <row r="39" spans="1:11" x14ac:dyDescent="0.25">
      <c r="A39" s="265" t="s">
        <v>480</v>
      </c>
      <c r="B39" s="261" t="s">
        <v>110</v>
      </c>
      <c r="C39" s="261" t="s">
        <v>110</v>
      </c>
      <c r="D39" s="263">
        <f>SUM(D36)</f>
        <v>64132.1</v>
      </c>
      <c r="E39" s="261" t="s">
        <v>110</v>
      </c>
      <c r="F39" s="261" t="s">
        <v>110</v>
      </c>
      <c r="G39" s="264"/>
      <c r="H39" s="261" t="s">
        <v>110</v>
      </c>
      <c r="I39" s="261" t="s">
        <v>110</v>
      </c>
      <c r="J39" s="264"/>
    </row>
    <row r="40" spans="1:11" x14ac:dyDescent="0.25">
      <c r="D40" s="203"/>
    </row>
    <row r="44" spans="1:11" ht="15" customHeight="1" x14ac:dyDescent="0.25"/>
    <row r="49" spans="11:11" x14ac:dyDescent="0.25">
      <c r="K49" s="203"/>
    </row>
    <row r="50" spans="11:11" x14ac:dyDescent="0.25">
      <c r="K50" s="203"/>
    </row>
    <row r="53" spans="11:11" x14ac:dyDescent="0.25">
      <c r="K53" s="203"/>
    </row>
    <row r="61" spans="11:11" ht="15.75" customHeight="1" x14ac:dyDescent="0.25"/>
    <row r="62" spans="11:11" ht="15.75" customHeight="1" x14ac:dyDescent="0.25"/>
    <row r="65" ht="66" customHeight="1" x14ac:dyDescent="0.25"/>
    <row r="75" ht="15.75" customHeight="1" x14ac:dyDescent="0.25"/>
    <row r="76" ht="15.75" customHeight="1" x14ac:dyDescent="0.25"/>
    <row r="90" spans="12:17" ht="15.75" customHeight="1" x14ac:dyDescent="0.25"/>
    <row r="91" spans="12:17" ht="15.75" customHeight="1" x14ac:dyDescent="0.25"/>
    <row r="94" spans="12:17" ht="141.75" customHeight="1" x14ac:dyDescent="0.25"/>
    <row r="95" spans="12:17" x14ac:dyDescent="0.25">
      <c r="M95" s="205" t="s">
        <v>485</v>
      </c>
    </row>
    <row r="96" spans="12:17" x14ac:dyDescent="0.25">
      <c r="L96" s="205"/>
      <c r="M96" s="205" t="s">
        <v>486</v>
      </c>
      <c r="N96" s="205" t="s">
        <v>487</v>
      </c>
      <c r="O96" s="205"/>
      <c r="P96" s="205">
        <v>4</v>
      </c>
      <c r="Q96" s="206">
        <v>5</v>
      </c>
    </row>
    <row r="97" spans="12:17" x14ac:dyDescent="0.25">
      <c r="L97" s="205">
        <v>2021</v>
      </c>
      <c r="M97" s="205">
        <v>111</v>
      </c>
      <c r="N97" s="205">
        <v>211</v>
      </c>
      <c r="O97" s="205"/>
      <c r="P97" s="207" t="e">
        <f>#REF!+#REF!</f>
        <v>#REF!</v>
      </c>
      <c r="Q97" s="208">
        <f>D12+D26</f>
        <v>2652380.9509800002</v>
      </c>
    </row>
    <row r="98" spans="12:17" x14ac:dyDescent="0.25">
      <c r="L98" s="205"/>
      <c r="M98" s="205"/>
      <c r="N98" s="205">
        <v>266</v>
      </c>
      <c r="O98" s="205"/>
      <c r="P98" s="207" t="e">
        <f>#REF!</f>
        <v>#REF!</v>
      </c>
    </row>
    <row r="99" spans="12:17" x14ac:dyDescent="0.25">
      <c r="L99" s="205">
        <v>2022</v>
      </c>
      <c r="M99" s="205">
        <v>111</v>
      </c>
      <c r="N99" s="205">
        <v>211</v>
      </c>
      <c r="O99" s="205"/>
      <c r="P99" s="207" t="e">
        <f>#REF!+#REF!</f>
        <v>#REF!</v>
      </c>
    </row>
    <row r="100" spans="12:17" x14ac:dyDescent="0.25">
      <c r="L100" s="205"/>
      <c r="M100" s="205"/>
      <c r="N100" s="205">
        <v>266</v>
      </c>
      <c r="O100" s="205"/>
      <c r="P100" s="207" t="e">
        <f>#REF!</f>
        <v>#REF!</v>
      </c>
    </row>
    <row r="101" spans="12:17" x14ac:dyDescent="0.25">
      <c r="L101" s="205">
        <v>2023</v>
      </c>
      <c r="M101" s="205">
        <v>111</v>
      </c>
      <c r="N101" s="205">
        <v>211</v>
      </c>
      <c r="O101" s="205"/>
      <c r="P101" s="207" t="e">
        <f>#REF!+#REF!</f>
        <v>#REF!</v>
      </c>
    </row>
    <row r="102" spans="12:17" x14ac:dyDescent="0.25">
      <c r="L102" s="205"/>
      <c r="M102" s="205"/>
      <c r="N102" s="205">
        <v>266</v>
      </c>
      <c r="O102" s="205"/>
      <c r="P102" s="207" t="e">
        <f>#REF!</f>
        <v>#REF!</v>
      </c>
    </row>
    <row r="108" spans="12:17" ht="135" customHeight="1" x14ac:dyDescent="0.25"/>
  </sheetData>
  <mergeCells count="25">
    <mergeCell ref="A2:J2"/>
    <mergeCell ref="A6:A8"/>
    <mergeCell ref="B6:D6"/>
    <mergeCell ref="E6:G6"/>
    <mergeCell ref="H6:J6"/>
    <mergeCell ref="B7:D7"/>
    <mergeCell ref="E7:G7"/>
    <mergeCell ref="H7:J7"/>
    <mergeCell ref="A15:J15"/>
    <mergeCell ref="A19:A21"/>
    <mergeCell ref="B19:D19"/>
    <mergeCell ref="E19:G19"/>
    <mergeCell ref="H19:J19"/>
    <mergeCell ref="B20:D20"/>
    <mergeCell ref="E20:G20"/>
    <mergeCell ref="H20:J20"/>
    <mergeCell ref="A18:C18"/>
    <mergeCell ref="A28:J28"/>
    <mergeCell ref="A32:A34"/>
    <mergeCell ref="B32:D32"/>
    <mergeCell ref="E32:G32"/>
    <mergeCell ref="H32:J32"/>
    <mergeCell ref="B33:D33"/>
    <mergeCell ref="E33:G33"/>
    <mergeCell ref="H33:J33"/>
  </mergeCells>
  <pageMargins left="0.7" right="0.7" top="0.75" bottom="0.75" header="0.3" footer="0.3"/>
  <pageSetup paperSize="9" scale="78"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2:GX31"/>
  <sheetViews>
    <sheetView view="pageBreakPreview" topLeftCell="A7" zoomScale="130" zoomScaleNormal="100" zoomScaleSheetLayoutView="130" workbookViewId="0">
      <selection activeCell="A28" sqref="A28:D28"/>
    </sheetView>
  </sheetViews>
  <sheetFormatPr defaultColWidth="0.85546875" defaultRowHeight="12.75" x14ac:dyDescent="0.2"/>
  <cols>
    <col min="1" max="28" width="0.85546875" style="215"/>
    <col min="29" max="29" width="1.140625" style="215" customWidth="1"/>
    <col min="30" max="16384" width="0.85546875" style="215"/>
  </cols>
  <sheetData>
    <row r="2" spans="1:184" s="211" customFormat="1" ht="15" x14ac:dyDescent="0.25">
      <c r="A2" s="698" t="s">
        <v>240</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c r="AY2" s="698"/>
      <c r="AZ2" s="698"/>
      <c r="BA2" s="698"/>
      <c r="BB2" s="698"/>
      <c r="BC2" s="698"/>
      <c r="BD2" s="698"/>
      <c r="BE2" s="698"/>
      <c r="BF2" s="698"/>
      <c r="BG2" s="698"/>
      <c r="BH2" s="698"/>
      <c r="BI2" s="698"/>
      <c r="BJ2" s="698"/>
      <c r="BK2" s="698"/>
      <c r="BL2" s="698"/>
      <c r="BM2" s="698"/>
      <c r="BN2" s="698"/>
      <c r="BO2" s="698"/>
      <c r="BP2" s="698"/>
      <c r="BQ2" s="698"/>
      <c r="BR2" s="698"/>
      <c r="BS2" s="698"/>
      <c r="BT2" s="698"/>
      <c r="BU2" s="698"/>
      <c r="BV2" s="698"/>
      <c r="BW2" s="698"/>
      <c r="BX2" s="698"/>
      <c r="BY2" s="698"/>
      <c r="BZ2" s="698"/>
      <c r="CA2" s="698"/>
      <c r="CB2" s="698"/>
      <c r="CC2" s="698"/>
      <c r="CD2" s="698"/>
      <c r="CE2" s="698"/>
      <c r="CF2" s="698"/>
      <c r="CG2" s="698"/>
      <c r="CH2" s="698"/>
      <c r="CI2" s="698"/>
      <c r="CJ2" s="698"/>
      <c r="CK2" s="698"/>
      <c r="CL2" s="698"/>
      <c r="CM2" s="698"/>
      <c r="CN2" s="698"/>
      <c r="CO2" s="698"/>
      <c r="CP2" s="698"/>
      <c r="CQ2" s="698"/>
      <c r="CR2" s="698"/>
      <c r="CS2" s="698"/>
      <c r="CT2" s="698"/>
      <c r="CU2" s="698"/>
      <c r="CV2" s="698"/>
      <c r="CW2" s="698"/>
      <c r="CX2" s="698"/>
      <c r="CY2" s="698"/>
      <c r="CZ2" s="698"/>
      <c r="DA2" s="698"/>
      <c r="DB2" s="698"/>
      <c r="DC2" s="698"/>
      <c r="DD2" s="698"/>
      <c r="DE2" s="698"/>
      <c r="DF2" s="698"/>
      <c r="DG2" s="698"/>
      <c r="DH2" s="698"/>
      <c r="DI2" s="698"/>
      <c r="DJ2" s="698"/>
      <c r="DK2" s="698"/>
      <c r="DL2" s="698"/>
      <c r="DM2" s="698"/>
      <c r="DN2" s="698"/>
      <c r="DO2" s="698"/>
      <c r="DP2" s="698"/>
      <c r="DQ2" s="698"/>
      <c r="DR2" s="698"/>
      <c r="DS2" s="698"/>
      <c r="DT2" s="698"/>
      <c r="DU2" s="698"/>
      <c r="DV2" s="698"/>
      <c r="DW2" s="698"/>
      <c r="DX2" s="698"/>
      <c r="DY2" s="698"/>
      <c r="DZ2" s="698"/>
      <c r="EA2" s="698"/>
      <c r="EB2" s="698"/>
      <c r="EC2" s="698"/>
      <c r="ED2" s="698"/>
      <c r="EE2" s="698"/>
      <c r="EF2" s="698"/>
      <c r="EG2" s="698"/>
      <c r="EH2" s="698"/>
      <c r="EI2" s="698"/>
      <c r="EJ2" s="698"/>
      <c r="EK2" s="698"/>
      <c r="EL2" s="698"/>
      <c r="EM2" s="698"/>
      <c r="EN2" s="698"/>
      <c r="EO2" s="698"/>
      <c r="EP2" s="698"/>
      <c r="EQ2" s="698"/>
      <c r="ER2" s="698"/>
      <c r="ES2" s="698"/>
      <c r="ET2" s="698"/>
      <c r="EU2" s="698"/>
      <c r="EV2" s="698"/>
      <c r="EW2" s="698"/>
      <c r="EX2" s="698"/>
      <c r="EY2" s="698"/>
      <c r="EZ2" s="698"/>
      <c r="FA2" s="698"/>
      <c r="FB2" s="698"/>
      <c r="FC2" s="698"/>
      <c r="FD2" s="698"/>
      <c r="FE2" s="698"/>
      <c r="FF2" s="698"/>
      <c r="FG2" s="698"/>
      <c r="FH2" s="698"/>
      <c r="FI2" s="698"/>
      <c r="FJ2" s="698"/>
    </row>
    <row r="3" spans="1:184" s="211" customFormat="1" ht="15" x14ac:dyDescent="0.25">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1"/>
      <c r="EA3" s="271"/>
      <c r="EB3" s="271"/>
      <c r="EC3" s="271"/>
      <c r="ED3" s="271"/>
      <c r="EE3" s="271"/>
      <c r="EF3" s="271"/>
      <c r="EG3" s="271"/>
      <c r="EH3" s="271"/>
      <c r="EI3" s="271"/>
      <c r="EJ3" s="271"/>
      <c r="EK3" s="271"/>
      <c r="EL3" s="271"/>
      <c r="EM3" s="271"/>
      <c r="EN3" s="271"/>
      <c r="EO3" s="271"/>
      <c r="EP3" s="271"/>
      <c r="EQ3" s="271"/>
      <c r="ER3" s="271"/>
      <c r="ES3" s="271"/>
      <c r="ET3" s="271"/>
      <c r="EU3" s="271"/>
      <c r="EV3" s="271"/>
      <c r="EW3" s="271"/>
      <c r="EX3" s="271"/>
      <c r="EY3" s="271"/>
      <c r="EZ3" s="271"/>
      <c r="FA3" s="271"/>
      <c r="FB3" s="271"/>
      <c r="FC3" s="271"/>
      <c r="FD3" s="271"/>
      <c r="FE3" s="271"/>
      <c r="FF3" s="271"/>
      <c r="FG3" s="271"/>
      <c r="FH3" s="271"/>
      <c r="FI3" s="271"/>
      <c r="FJ3" s="271"/>
    </row>
    <row r="4" spans="1:184" s="211" customFormat="1" ht="15" x14ac:dyDescent="0.25">
      <c r="A4" s="644" t="s">
        <v>251</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644"/>
      <c r="BQ4" s="644"/>
      <c r="BR4" s="644"/>
      <c r="BS4" s="644"/>
      <c r="BT4" s="644"/>
      <c r="BU4" s="644"/>
      <c r="BV4" s="644"/>
      <c r="BW4" s="644"/>
      <c r="BX4" s="644"/>
      <c r="BY4" s="644"/>
      <c r="BZ4" s="644"/>
      <c r="CA4" s="644"/>
      <c r="CB4" s="644"/>
      <c r="CC4" s="644"/>
      <c r="CD4" s="644"/>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44"/>
      <c r="EB4" s="644"/>
      <c r="EC4" s="644"/>
      <c r="ED4" s="644"/>
      <c r="EE4" s="644"/>
      <c r="EF4" s="644"/>
      <c r="EG4" s="644"/>
      <c r="EH4" s="644"/>
      <c r="EI4" s="644"/>
      <c r="EJ4" s="644"/>
      <c r="EK4" s="644"/>
      <c r="EL4" s="644"/>
      <c r="EM4" s="644"/>
      <c r="EN4" s="644"/>
      <c r="EO4" s="644"/>
      <c r="EP4" s="644"/>
      <c r="EQ4" s="644"/>
      <c r="ER4" s="644"/>
      <c r="ES4" s="644"/>
      <c r="ET4" s="644"/>
      <c r="EU4" s="644"/>
      <c r="EV4" s="644"/>
      <c r="EW4" s="644"/>
      <c r="EX4" s="644"/>
      <c r="EY4" s="644"/>
      <c r="EZ4" s="644"/>
      <c r="FA4" s="644"/>
      <c r="FB4" s="644"/>
      <c r="FC4" s="644"/>
      <c r="FD4" s="644"/>
      <c r="FE4" s="644"/>
      <c r="FF4" s="644"/>
      <c r="FG4" s="644"/>
      <c r="FH4" s="644"/>
      <c r="FI4" s="644"/>
      <c r="FJ4" s="644"/>
      <c r="FK4" s="644"/>
      <c r="FL4" s="644"/>
      <c r="FM4" s="644"/>
      <c r="FN4" s="644"/>
      <c r="FO4" s="644"/>
      <c r="FP4" s="644"/>
      <c r="FQ4" s="644"/>
      <c r="FR4" s="644"/>
      <c r="FS4" s="644"/>
      <c r="FT4" s="644"/>
      <c r="FU4" s="644"/>
      <c r="FV4" s="644"/>
      <c r="FW4" s="644"/>
      <c r="FX4" s="644"/>
      <c r="FY4" s="644"/>
      <c r="FZ4" s="644"/>
      <c r="GA4" s="644"/>
      <c r="GB4" s="644"/>
    </row>
    <row r="5" spans="1:184" s="211" customFormat="1" ht="15" x14ac:dyDescent="0.25">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row>
    <row r="6" spans="1:184" s="211" customFormat="1" ht="15" x14ac:dyDescent="0.25">
      <c r="A6" s="644" t="s">
        <v>252</v>
      </c>
      <c r="B6" s="644"/>
      <c r="C6" s="644"/>
      <c r="D6" s="644"/>
      <c r="E6" s="64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4"/>
      <c r="AY6" s="644"/>
      <c r="AZ6" s="644"/>
      <c r="BA6" s="644"/>
      <c r="BB6" s="644"/>
      <c r="BC6" s="644"/>
      <c r="BD6" s="644"/>
      <c r="BE6" s="644"/>
      <c r="BF6" s="644"/>
      <c r="BG6" s="644"/>
      <c r="BH6" s="644"/>
      <c r="BI6" s="644"/>
      <c r="BJ6" s="644"/>
      <c r="BK6" s="644"/>
      <c r="BL6" s="644"/>
      <c r="BM6" s="644"/>
      <c r="BN6" s="644"/>
      <c r="BO6" s="644"/>
      <c r="BP6" s="644"/>
      <c r="BQ6" s="644"/>
      <c r="BR6" s="644"/>
      <c r="BS6" s="644"/>
      <c r="BT6" s="644"/>
      <c r="BU6" s="644"/>
      <c r="BV6" s="644"/>
      <c r="BW6" s="644"/>
      <c r="BX6" s="644"/>
      <c r="BY6" s="644"/>
      <c r="BZ6" s="644"/>
      <c r="CA6" s="644"/>
      <c r="CB6" s="644"/>
      <c r="CC6" s="644"/>
      <c r="CD6" s="644"/>
      <c r="CE6" s="644"/>
      <c r="CF6" s="644"/>
      <c r="CG6" s="644"/>
      <c r="CH6" s="644"/>
      <c r="CI6" s="644"/>
      <c r="CJ6" s="644"/>
      <c r="CK6" s="644"/>
      <c r="CL6" s="644"/>
      <c r="CM6" s="644"/>
      <c r="CN6" s="644"/>
      <c r="CO6" s="644"/>
      <c r="CP6" s="644"/>
      <c r="CQ6" s="644"/>
      <c r="CR6" s="644"/>
      <c r="CS6" s="644"/>
      <c r="CT6" s="644"/>
      <c r="CU6" s="644"/>
      <c r="CV6" s="644"/>
      <c r="CW6" s="644"/>
      <c r="CX6" s="644"/>
      <c r="CY6" s="644"/>
      <c r="CZ6" s="644"/>
      <c r="DA6" s="644"/>
      <c r="DB6" s="644"/>
      <c r="DC6" s="644"/>
      <c r="DD6" s="644"/>
      <c r="DE6" s="644"/>
      <c r="DF6" s="644"/>
      <c r="DG6" s="644"/>
      <c r="DH6" s="644"/>
      <c r="DI6" s="644"/>
      <c r="DJ6" s="644"/>
      <c r="DK6" s="644"/>
      <c r="DL6" s="644"/>
      <c r="DM6" s="644"/>
      <c r="DN6" s="644"/>
      <c r="DO6" s="644"/>
      <c r="DP6" s="644"/>
      <c r="DQ6" s="644"/>
      <c r="DR6" s="644"/>
      <c r="DS6" s="644"/>
      <c r="DT6" s="644"/>
      <c r="DU6" s="644"/>
      <c r="DV6" s="644"/>
      <c r="DW6" s="644"/>
      <c r="DX6" s="644"/>
      <c r="DY6" s="644"/>
      <c r="DZ6" s="644"/>
      <c r="EA6" s="644"/>
      <c r="EB6" s="644"/>
      <c r="EC6" s="644"/>
      <c r="ED6" s="644"/>
      <c r="EE6" s="644"/>
      <c r="EF6" s="644"/>
      <c r="EG6" s="644"/>
      <c r="EH6" s="644"/>
      <c r="EI6" s="644"/>
      <c r="EJ6" s="644"/>
      <c r="EK6" s="644"/>
      <c r="EL6" s="644"/>
      <c r="EM6" s="644"/>
      <c r="EN6" s="644"/>
      <c r="EO6" s="644"/>
      <c r="EP6" s="644"/>
      <c r="EQ6" s="644"/>
      <c r="ER6" s="644"/>
      <c r="ES6" s="644"/>
      <c r="ET6" s="644"/>
      <c r="EU6" s="644"/>
      <c r="EV6" s="644"/>
      <c r="EW6" s="644"/>
      <c r="EX6" s="644"/>
      <c r="EY6" s="644"/>
      <c r="EZ6" s="644"/>
      <c r="FA6" s="644"/>
      <c r="FB6" s="644"/>
      <c r="FC6" s="644"/>
      <c r="FD6" s="644"/>
      <c r="FE6" s="644"/>
      <c r="FF6" s="644"/>
      <c r="FG6" s="644"/>
      <c r="FH6" s="644"/>
      <c r="FI6" s="644"/>
      <c r="FJ6" s="644"/>
      <c r="FK6" s="644"/>
      <c r="FL6" s="644"/>
      <c r="FM6" s="644"/>
      <c r="FN6" s="644"/>
      <c r="FO6" s="644"/>
      <c r="FP6" s="644"/>
      <c r="FQ6" s="644"/>
      <c r="FR6" s="644"/>
      <c r="FS6" s="644"/>
      <c r="FT6" s="644"/>
      <c r="FU6" s="644"/>
      <c r="FV6" s="644"/>
      <c r="FW6" s="644"/>
      <c r="FX6" s="644"/>
      <c r="FY6" s="644"/>
      <c r="FZ6" s="644"/>
      <c r="GA6" s="644"/>
      <c r="GB6" s="644"/>
    </row>
    <row r="8" spans="1:184" s="272" customFormat="1" ht="14.25" x14ac:dyDescent="0.2">
      <c r="A8" s="272" t="s">
        <v>46</v>
      </c>
      <c r="AC8" s="604" t="s">
        <v>426</v>
      </c>
      <c r="AD8" s="604"/>
      <c r="AE8" s="604"/>
      <c r="AF8" s="604"/>
      <c r="AG8" s="604"/>
      <c r="AH8" s="604"/>
      <c r="AI8" s="604"/>
      <c r="AJ8" s="604"/>
      <c r="AK8" s="604"/>
      <c r="AL8" s="604"/>
      <c r="AM8" s="604"/>
      <c r="AN8" s="604"/>
      <c r="AO8" s="604"/>
      <c r="AP8" s="604"/>
      <c r="AQ8" s="604"/>
      <c r="AR8" s="604"/>
      <c r="AS8" s="604"/>
      <c r="AT8" s="604"/>
      <c r="AU8" s="604"/>
      <c r="AV8" s="604"/>
      <c r="AW8" s="604"/>
      <c r="AX8" s="604"/>
      <c r="AY8" s="604"/>
      <c r="AZ8" s="604"/>
      <c r="BA8" s="604"/>
      <c r="BB8" s="604"/>
      <c r="BC8" s="604"/>
      <c r="BD8" s="604"/>
      <c r="BE8" s="604"/>
      <c r="BF8" s="604"/>
      <c r="BG8" s="604"/>
      <c r="BH8" s="604"/>
      <c r="BI8" s="604"/>
      <c r="BJ8" s="604"/>
      <c r="BK8" s="604"/>
      <c r="BL8" s="604"/>
      <c r="BM8" s="604"/>
      <c r="BN8" s="604"/>
      <c r="BO8" s="604"/>
      <c r="BP8" s="604"/>
      <c r="BQ8" s="604"/>
      <c r="BR8" s="604"/>
      <c r="BS8" s="604"/>
      <c r="BT8" s="604"/>
      <c r="BU8" s="604"/>
      <c r="BV8" s="604"/>
      <c r="BW8" s="604"/>
      <c r="BX8" s="604"/>
      <c r="BY8" s="604"/>
      <c r="BZ8" s="604"/>
      <c r="CA8" s="604"/>
      <c r="CB8" s="604"/>
      <c r="CC8" s="604"/>
      <c r="CD8" s="604"/>
      <c r="CE8" s="604"/>
      <c r="CF8" s="604"/>
      <c r="CG8" s="604"/>
      <c r="CH8" s="604"/>
      <c r="CI8" s="604"/>
      <c r="CJ8" s="604"/>
      <c r="CK8" s="604"/>
      <c r="CL8" s="604"/>
      <c r="CM8" s="604"/>
      <c r="CN8" s="604"/>
      <c r="CO8" s="604"/>
      <c r="CP8" s="604"/>
      <c r="CQ8" s="604"/>
      <c r="CR8" s="604"/>
      <c r="CS8" s="604"/>
      <c r="CT8" s="604"/>
      <c r="CU8" s="604"/>
      <c r="CV8" s="604"/>
      <c r="CW8" s="604"/>
      <c r="CX8" s="604"/>
      <c r="CY8" s="604"/>
      <c r="CZ8" s="604"/>
      <c r="DA8" s="604"/>
      <c r="DB8" s="604"/>
      <c r="DC8" s="604"/>
      <c r="DD8" s="604"/>
      <c r="DE8" s="604"/>
      <c r="DF8" s="604"/>
      <c r="DG8" s="604"/>
      <c r="DH8" s="604"/>
      <c r="DI8" s="604"/>
      <c r="DJ8" s="604"/>
      <c r="DK8" s="604"/>
      <c r="DL8" s="604"/>
      <c r="DM8" s="604"/>
      <c r="DN8" s="604"/>
      <c r="DO8" s="604"/>
      <c r="DP8" s="604"/>
      <c r="DQ8" s="604"/>
      <c r="DR8" s="604"/>
      <c r="DS8" s="604"/>
      <c r="DT8" s="604"/>
      <c r="DU8" s="604"/>
      <c r="DV8" s="604"/>
      <c r="DW8" s="604"/>
      <c r="DX8" s="604"/>
      <c r="DY8" s="604"/>
      <c r="DZ8" s="604"/>
      <c r="EA8" s="604"/>
      <c r="EB8" s="604"/>
      <c r="EC8" s="604"/>
      <c r="ED8" s="604"/>
      <c r="EE8" s="604"/>
      <c r="EF8" s="604"/>
      <c r="EG8" s="604"/>
      <c r="EH8" s="604"/>
      <c r="EI8" s="604"/>
      <c r="EJ8" s="604"/>
      <c r="EK8" s="604"/>
      <c r="EL8" s="604"/>
      <c r="EM8" s="604"/>
      <c r="EN8" s="604"/>
      <c r="EO8" s="604"/>
      <c r="EP8" s="604"/>
      <c r="EQ8" s="604"/>
      <c r="ER8" s="604"/>
      <c r="ES8" s="604"/>
      <c r="ET8" s="604"/>
      <c r="EU8" s="604"/>
      <c r="EV8" s="604"/>
      <c r="EW8" s="604"/>
      <c r="EX8" s="604"/>
      <c r="EY8" s="604"/>
      <c r="EZ8" s="604"/>
      <c r="FA8" s="604"/>
      <c r="FB8" s="604"/>
      <c r="FC8" s="604"/>
      <c r="FD8" s="604"/>
      <c r="FE8" s="604"/>
      <c r="FF8" s="604"/>
      <c r="FG8" s="604"/>
      <c r="FH8" s="604"/>
      <c r="FI8" s="604"/>
      <c r="FJ8" s="604"/>
    </row>
    <row r="9" spans="1:184" s="212" customFormat="1" ht="15" x14ac:dyDescent="0.25"/>
    <row r="10" spans="1:184" s="272" customFormat="1" ht="14.25" x14ac:dyDescent="0.2">
      <c r="A10" s="644" t="s">
        <v>47</v>
      </c>
      <c r="B10" s="644"/>
      <c r="C10" s="644"/>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99" t="s">
        <v>425</v>
      </c>
      <c r="AV10" s="699"/>
      <c r="AW10" s="699"/>
      <c r="AX10" s="699"/>
      <c r="AY10" s="699"/>
      <c r="AZ10" s="699"/>
      <c r="BA10" s="699"/>
      <c r="BB10" s="699"/>
      <c r="BC10" s="699"/>
      <c r="BD10" s="699"/>
      <c r="BE10" s="699"/>
      <c r="BF10" s="699"/>
      <c r="BG10" s="699"/>
      <c r="BH10" s="699"/>
      <c r="BI10" s="699"/>
      <c r="BJ10" s="699"/>
      <c r="BK10" s="699"/>
      <c r="BL10" s="699"/>
      <c r="BM10" s="699"/>
      <c r="BN10" s="699"/>
      <c r="BO10" s="699"/>
      <c r="BP10" s="699"/>
      <c r="BQ10" s="699"/>
      <c r="BR10" s="699"/>
      <c r="BS10" s="699"/>
      <c r="BT10" s="699"/>
      <c r="BU10" s="699"/>
      <c r="BV10" s="699"/>
      <c r="BW10" s="699"/>
      <c r="BX10" s="699"/>
      <c r="BY10" s="699"/>
      <c r="BZ10" s="699"/>
      <c r="CA10" s="699"/>
      <c r="CB10" s="699"/>
      <c r="CC10" s="699"/>
      <c r="CD10" s="699"/>
      <c r="CE10" s="699"/>
      <c r="CF10" s="699"/>
      <c r="CG10" s="699"/>
      <c r="CH10" s="699"/>
      <c r="CI10" s="699"/>
      <c r="CJ10" s="699"/>
      <c r="CK10" s="699"/>
      <c r="CL10" s="699"/>
      <c r="CM10" s="699"/>
      <c r="CN10" s="699"/>
      <c r="CO10" s="699"/>
      <c r="CP10" s="699"/>
      <c r="CQ10" s="699"/>
      <c r="CR10" s="699"/>
      <c r="CS10" s="699"/>
      <c r="CT10" s="699"/>
      <c r="CU10" s="699"/>
      <c r="CV10" s="699"/>
      <c r="CW10" s="699"/>
      <c r="CX10" s="699"/>
      <c r="CY10" s="699"/>
      <c r="CZ10" s="699"/>
      <c r="DA10" s="699"/>
      <c r="DB10" s="699"/>
      <c r="DC10" s="699"/>
      <c r="DD10" s="699"/>
      <c r="DE10" s="699"/>
      <c r="DF10" s="699"/>
      <c r="DG10" s="699"/>
      <c r="DH10" s="699"/>
      <c r="DI10" s="699"/>
      <c r="DJ10" s="699"/>
      <c r="DK10" s="699"/>
      <c r="DL10" s="699"/>
      <c r="DM10" s="699"/>
      <c r="DN10" s="699"/>
      <c r="DO10" s="699"/>
      <c r="DP10" s="699"/>
      <c r="DQ10" s="699"/>
      <c r="DR10" s="699"/>
      <c r="DS10" s="699"/>
      <c r="DT10" s="699"/>
      <c r="DU10" s="699"/>
      <c r="DV10" s="699"/>
      <c r="DW10" s="699"/>
      <c r="DX10" s="699"/>
      <c r="DY10" s="699"/>
      <c r="DZ10" s="699"/>
      <c r="EA10" s="699"/>
      <c r="EB10" s="699"/>
      <c r="EC10" s="699"/>
      <c r="ED10" s="699"/>
      <c r="EE10" s="699"/>
      <c r="EF10" s="699"/>
      <c r="EG10" s="699"/>
      <c r="EH10" s="699"/>
      <c r="EI10" s="699"/>
      <c r="EJ10" s="699"/>
      <c r="EK10" s="699"/>
      <c r="EL10" s="699"/>
      <c r="EM10" s="699"/>
      <c r="EN10" s="699"/>
      <c r="EO10" s="699"/>
      <c r="EP10" s="699"/>
      <c r="EQ10" s="699"/>
      <c r="ER10" s="699"/>
      <c r="ES10" s="699"/>
      <c r="ET10" s="699"/>
      <c r="EU10" s="699"/>
      <c r="EV10" s="699"/>
      <c r="EW10" s="699"/>
      <c r="EX10" s="699"/>
      <c r="EY10" s="699"/>
      <c r="EZ10" s="699"/>
      <c r="FA10" s="699"/>
      <c r="FB10" s="699"/>
      <c r="FC10" s="699"/>
      <c r="FD10" s="699"/>
      <c r="FE10" s="699"/>
      <c r="FF10" s="699"/>
      <c r="FG10" s="699"/>
      <c r="FH10" s="699"/>
      <c r="FI10" s="699"/>
      <c r="FJ10" s="699"/>
    </row>
    <row r="13" spans="1:184" s="273" customFormat="1" ht="12.75" customHeight="1" x14ac:dyDescent="0.25">
      <c r="A13" s="583" t="s">
        <v>48</v>
      </c>
      <c r="B13" s="584"/>
      <c r="C13" s="584"/>
      <c r="D13" s="584"/>
      <c r="E13" s="584"/>
      <c r="F13" s="585"/>
      <c r="G13" s="583" t="s">
        <v>233</v>
      </c>
      <c r="H13" s="584"/>
      <c r="I13" s="584"/>
      <c r="J13" s="584"/>
      <c r="K13" s="584"/>
      <c r="L13" s="584"/>
      <c r="M13" s="584"/>
      <c r="N13" s="584"/>
      <c r="O13" s="584"/>
      <c r="P13" s="584"/>
      <c r="Q13" s="584"/>
      <c r="R13" s="584"/>
      <c r="S13" s="584"/>
      <c r="T13" s="584"/>
      <c r="U13" s="584"/>
      <c r="V13" s="584"/>
      <c r="W13" s="584"/>
      <c r="X13" s="584"/>
      <c r="Y13" s="584"/>
      <c r="Z13" s="584"/>
      <c r="AA13" s="584"/>
      <c r="AB13" s="584"/>
      <c r="AC13" s="585"/>
      <c r="AD13" s="583" t="s">
        <v>49</v>
      </c>
      <c r="AE13" s="584"/>
      <c r="AF13" s="584"/>
      <c r="AG13" s="584"/>
      <c r="AH13" s="584"/>
      <c r="AI13" s="584"/>
      <c r="AJ13" s="584"/>
      <c r="AK13" s="584"/>
      <c r="AL13" s="584"/>
      <c r="AM13" s="584"/>
      <c r="AN13" s="584"/>
      <c r="AO13" s="584"/>
      <c r="AP13" s="584"/>
      <c r="AQ13" s="584"/>
      <c r="AR13" s="584"/>
      <c r="AS13" s="585"/>
      <c r="AT13" s="565" t="s">
        <v>50</v>
      </c>
      <c r="AU13" s="566"/>
      <c r="AV13" s="566"/>
      <c r="AW13" s="566"/>
      <c r="AX13" s="566"/>
      <c r="AY13" s="566"/>
      <c r="AZ13" s="566"/>
      <c r="BA13" s="566"/>
      <c r="BB13" s="566"/>
      <c r="BC13" s="566"/>
      <c r="BD13" s="566"/>
      <c r="BE13" s="566"/>
      <c r="BF13" s="566"/>
      <c r="BG13" s="566"/>
      <c r="BH13" s="566"/>
      <c r="BI13" s="566"/>
      <c r="BJ13" s="566"/>
      <c r="BK13" s="566"/>
      <c r="BL13" s="566"/>
      <c r="BM13" s="566"/>
      <c r="BN13" s="566"/>
      <c r="BO13" s="566"/>
      <c r="BP13" s="566"/>
      <c r="BQ13" s="566"/>
      <c r="BR13" s="566"/>
      <c r="BS13" s="566"/>
      <c r="BT13" s="566"/>
      <c r="BU13" s="566"/>
      <c r="BV13" s="566"/>
      <c r="BW13" s="566"/>
      <c r="BX13" s="566"/>
      <c r="BY13" s="566"/>
      <c r="BZ13" s="566"/>
      <c r="CA13" s="566"/>
      <c r="CB13" s="566"/>
      <c r="CC13" s="566"/>
      <c r="CD13" s="566"/>
      <c r="CE13" s="566"/>
      <c r="CF13" s="566"/>
      <c r="CG13" s="566"/>
      <c r="CH13" s="566"/>
      <c r="CI13" s="566"/>
      <c r="CJ13" s="566"/>
      <c r="CK13" s="566"/>
      <c r="CL13" s="566"/>
      <c r="CM13" s="566"/>
      <c r="CN13" s="566"/>
      <c r="CO13" s="566"/>
      <c r="CP13" s="566"/>
      <c r="CQ13" s="566"/>
      <c r="CR13" s="566"/>
      <c r="CS13" s="566"/>
      <c r="CT13" s="566"/>
      <c r="CU13" s="566"/>
      <c r="CV13" s="566"/>
      <c r="CW13" s="566"/>
      <c r="CX13" s="566"/>
      <c r="CY13" s="566"/>
      <c r="CZ13" s="566"/>
      <c r="DA13" s="566"/>
      <c r="DB13" s="566"/>
      <c r="DC13" s="566"/>
      <c r="DD13" s="566"/>
      <c r="DE13" s="566"/>
      <c r="DF13" s="566"/>
      <c r="DG13" s="566"/>
      <c r="DH13" s="566"/>
      <c r="DI13" s="566"/>
      <c r="DJ13" s="566"/>
      <c r="DK13" s="566"/>
      <c r="DL13" s="566"/>
      <c r="DM13" s="567"/>
      <c r="DN13" s="583" t="s">
        <v>51</v>
      </c>
      <c r="DO13" s="584"/>
      <c r="DP13" s="584"/>
      <c r="DQ13" s="584"/>
      <c r="DR13" s="584"/>
      <c r="DS13" s="584"/>
      <c r="DT13" s="584"/>
      <c r="DU13" s="584"/>
      <c r="DV13" s="584"/>
      <c r="DW13" s="584"/>
      <c r="DX13" s="584"/>
      <c r="DY13" s="584"/>
      <c r="DZ13" s="584"/>
      <c r="EA13" s="584"/>
      <c r="EB13" s="584"/>
      <c r="EC13" s="585"/>
      <c r="ED13" s="583" t="s">
        <v>97</v>
      </c>
      <c r="EE13" s="584"/>
      <c r="EF13" s="584"/>
      <c r="EG13" s="584"/>
      <c r="EH13" s="584"/>
      <c r="EI13" s="584"/>
      <c r="EJ13" s="584"/>
      <c r="EK13" s="584"/>
      <c r="EL13" s="584"/>
      <c r="EM13" s="584"/>
      <c r="EN13" s="584"/>
      <c r="EO13" s="584"/>
      <c r="EP13" s="584"/>
      <c r="EQ13" s="584"/>
      <c r="ER13" s="584"/>
      <c r="ES13" s="585"/>
      <c r="ET13" s="583" t="s">
        <v>98</v>
      </c>
      <c r="EU13" s="584"/>
      <c r="EV13" s="584"/>
      <c r="EW13" s="584"/>
      <c r="EX13" s="584"/>
      <c r="EY13" s="584"/>
      <c r="EZ13" s="584"/>
      <c r="FA13" s="584"/>
      <c r="FB13" s="584"/>
      <c r="FC13" s="584"/>
      <c r="FD13" s="584"/>
      <c r="FE13" s="584"/>
      <c r="FF13" s="584"/>
      <c r="FG13" s="584"/>
      <c r="FH13" s="584"/>
      <c r="FI13" s="584"/>
      <c r="FJ13" s="585"/>
    </row>
    <row r="14" spans="1:184" s="273" customFormat="1" ht="24.95" customHeight="1" x14ac:dyDescent="0.25">
      <c r="A14" s="594"/>
      <c r="B14" s="595"/>
      <c r="C14" s="595"/>
      <c r="D14" s="595"/>
      <c r="E14" s="595"/>
      <c r="F14" s="596"/>
      <c r="G14" s="594"/>
      <c r="H14" s="595"/>
      <c r="I14" s="595"/>
      <c r="J14" s="595"/>
      <c r="K14" s="595"/>
      <c r="L14" s="595"/>
      <c r="M14" s="595"/>
      <c r="N14" s="595"/>
      <c r="O14" s="595"/>
      <c r="P14" s="595"/>
      <c r="Q14" s="595"/>
      <c r="R14" s="595"/>
      <c r="S14" s="595"/>
      <c r="T14" s="595"/>
      <c r="U14" s="595"/>
      <c r="V14" s="595"/>
      <c r="W14" s="595"/>
      <c r="X14" s="595"/>
      <c r="Y14" s="595"/>
      <c r="Z14" s="595"/>
      <c r="AA14" s="595"/>
      <c r="AB14" s="595"/>
      <c r="AC14" s="596"/>
      <c r="AD14" s="594"/>
      <c r="AE14" s="595"/>
      <c r="AF14" s="595"/>
      <c r="AG14" s="595"/>
      <c r="AH14" s="595"/>
      <c r="AI14" s="595"/>
      <c r="AJ14" s="595"/>
      <c r="AK14" s="595"/>
      <c r="AL14" s="595"/>
      <c r="AM14" s="595"/>
      <c r="AN14" s="595"/>
      <c r="AO14" s="595"/>
      <c r="AP14" s="595"/>
      <c r="AQ14" s="595"/>
      <c r="AR14" s="595"/>
      <c r="AS14" s="596"/>
      <c r="AT14" s="583" t="s">
        <v>2</v>
      </c>
      <c r="AU14" s="584"/>
      <c r="AV14" s="584"/>
      <c r="AW14" s="584"/>
      <c r="AX14" s="584"/>
      <c r="AY14" s="584"/>
      <c r="AZ14" s="584"/>
      <c r="BA14" s="584"/>
      <c r="BB14" s="584"/>
      <c r="BC14" s="584"/>
      <c r="BD14" s="584"/>
      <c r="BE14" s="584"/>
      <c r="BF14" s="584"/>
      <c r="BG14" s="584"/>
      <c r="BH14" s="584"/>
      <c r="BI14" s="584"/>
      <c r="BJ14" s="585"/>
      <c r="BK14" s="565" t="s">
        <v>3</v>
      </c>
      <c r="BL14" s="566"/>
      <c r="BM14" s="566"/>
      <c r="BN14" s="566"/>
      <c r="BO14" s="566"/>
      <c r="BP14" s="566"/>
      <c r="BQ14" s="566"/>
      <c r="BR14" s="566"/>
      <c r="BS14" s="566"/>
      <c r="BT14" s="566"/>
      <c r="BU14" s="566"/>
      <c r="BV14" s="566"/>
      <c r="BW14" s="566"/>
      <c r="BX14" s="566"/>
      <c r="BY14" s="566"/>
      <c r="BZ14" s="566"/>
      <c r="CA14" s="566"/>
      <c r="CB14" s="566"/>
      <c r="CC14" s="566"/>
      <c r="CD14" s="566"/>
      <c r="CE14" s="566"/>
      <c r="CF14" s="566"/>
      <c r="CG14" s="566"/>
      <c r="CH14" s="566"/>
      <c r="CI14" s="566"/>
      <c r="CJ14" s="566"/>
      <c r="CK14" s="566"/>
      <c r="CL14" s="566"/>
      <c r="CM14" s="566"/>
      <c r="CN14" s="566"/>
      <c r="CO14" s="566"/>
      <c r="CP14" s="566"/>
      <c r="CQ14" s="566"/>
      <c r="CR14" s="566"/>
      <c r="CS14" s="566"/>
      <c r="CT14" s="566"/>
      <c r="CU14" s="566"/>
      <c r="CV14" s="566"/>
      <c r="CW14" s="566"/>
      <c r="CX14" s="566"/>
      <c r="CY14" s="566"/>
      <c r="CZ14" s="566"/>
      <c r="DA14" s="566"/>
      <c r="DB14" s="566"/>
      <c r="DC14" s="566"/>
      <c r="DD14" s="566"/>
      <c r="DE14" s="566"/>
      <c r="DF14" s="566"/>
      <c r="DG14" s="566"/>
      <c r="DH14" s="566"/>
      <c r="DI14" s="566"/>
      <c r="DJ14" s="566"/>
      <c r="DK14" s="566"/>
      <c r="DL14" s="566"/>
      <c r="DM14" s="567"/>
      <c r="DN14" s="594"/>
      <c r="DO14" s="595"/>
      <c r="DP14" s="595"/>
      <c r="DQ14" s="595"/>
      <c r="DR14" s="595"/>
      <c r="DS14" s="595"/>
      <c r="DT14" s="595"/>
      <c r="DU14" s="595"/>
      <c r="DV14" s="595"/>
      <c r="DW14" s="595"/>
      <c r="DX14" s="595"/>
      <c r="DY14" s="595"/>
      <c r="DZ14" s="595"/>
      <c r="EA14" s="595"/>
      <c r="EB14" s="595"/>
      <c r="EC14" s="596"/>
      <c r="ED14" s="594"/>
      <c r="EE14" s="595"/>
      <c r="EF14" s="595"/>
      <c r="EG14" s="595"/>
      <c r="EH14" s="595"/>
      <c r="EI14" s="595"/>
      <c r="EJ14" s="595"/>
      <c r="EK14" s="595"/>
      <c r="EL14" s="595"/>
      <c r="EM14" s="595"/>
      <c r="EN14" s="595"/>
      <c r="EO14" s="595"/>
      <c r="EP14" s="595"/>
      <c r="EQ14" s="595"/>
      <c r="ER14" s="595"/>
      <c r="ES14" s="596"/>
      <c r="ET14" s="594"/>
      <c r="EU14" s="595"/>
      <c r="EV14" s="595"/>
      <c r="EW14" s="595"/>
      <c r="EX14" s="595"/>
      <c r="EY14" s="595"/>
      <c r="EZ14" s="595"/>
      <c r="FA14" s="595"/>
      <c r="FB14" s="595"/>
      <c r="FC14" s="595"/>
      <c r="FD14" s="595"/>
      <c r="FE14" s="595"/>
      <c r="FF14" s="595"/>
      <c r="FG14" s="595"/>
      <c r="FH14" s="595"/>
      <c r="FI14" s="595"/>
      <c r="FJ14" s="596"/>
    </row>
    <row r="15" spans="1:184" s="273" customFormat="1" ht="45.75" customHeight="1" x14ac:dyDescent="0.25">
      <c r="A15" s="586"/>
      <c r="B15" s="587"/>
      <c r="C15" s="587"/>
      <c r="D15" s="587"/>
      <c r="E15" s="587"/>
      <c r="F15" s="588"/>
      <c r="G15" s="586"/>
      <c r="H15" s="587"/>
      <c r="I15" s="587"/>
      <c r="J15" s="587"/>
      <c r="K15" s="587"/>
      <c r="L15" s="587"/>
      <c r="M15" s="587"/>
      <c r="N15" s="587"/>
      <c r="O15" s="587"/>
      <c r="P15" s="587"/>
      <c r="Q15" s="587"/>
      <c r="R15" s="587"/>
      <c r="S15" s="587"/>
      <c r="T15" s="587"/>
      <c r="U15" s="587"/>
      <c r="V15" s="587"/>
      <c r="W15" s="587"/>
      <c r="X15" s="587"/>
      <c r="Y15" s="587"/>
      <c r="Z15" s="587"/>
      <c r="AA15" s="587"/>
      <c r="AB15" s="587"/>
      <c r="AC15" s="588"/>
      <c r="AD15" s="586"/>
      <c r="AE15" s="587"/>
      <c r="AF15" s="587"/>
      <c r="AG15" s="587"/>
      <c r="AH15" s="587"/>
      <c r="AI15" s="587"/>
      <c r="AJ15" s="587"/>
      <c r="AK15" s="587"/>
      <c r="AL15" s="587"/>
      <c r="AM15" s="587"/>
      <c r="AN15" s="587"/>
      <c r="AO15" s="587"/>
      <c r="AP15" s="587"/>
      <c r="AQ15" s="587"/>
      <c r="AR15" s="587"/>
      <c r="AS15" s="588"/>
      <c r="AT15" s="586"/>
      <c r="AU15" s="587"/>
      <c r="AV15" s="587"/>
      <c r="AW15" s="587"/>
      <c r="AX15" s="587"/>
      <c r="AY15" s="587"/>
      <c r="AZ15" s="587"/>
      <c r="BA15" s="587"/>
      <c r="BB15" s="587"/>
      <c r="BC15" s="587"/>
      <c r="BD15" s="587"/>
      <c r="BE15" s="587"/>
      <c r="BF15" s="587"/>
      <c r="BG15" s="587"/>
      <c r="BH15" s="587"/>
      <c r="BI15" s="587"/>
      <c r="BJ15" s="588"/>
      <c r="BK15" s="589" t="s">
        <v>52</v>
      </c>
      <c r="BL15" s="589"/>
      <c r="BM15" s="589"/>
      <c r="BN15" s="589"/>
      <c r="BO15" s="589"/>
      <c r="BP15" s="589"/>
      <c r="BQ15" s="589"/>
      <c r="BR15" s="589"/>
      <c r="BS15" s="589"/>
      <c r="BT15" s="589"/>
      <c r="BU15" s="589"/>
      <c r="BV15" s="589"/>
      <c r="BW15" s="589"/>
      <c r="BX15" s="589"/>
      <c r="BY15" s="589"/>
      <c r="BZ15" s="589"/>
      <c r="CA15" s="589"/>
      <c r="CB15" s="589"/>
      <c r="CC15" s="589" t="s">
        <v>53</v>
      </c>
      <c r="CD15" s="589"/>
      <c r="CE15" s="589"/>
      <c r="CF15" s="589"/>
      <c r="CG15" s="589"/>
      <c r="CH15" s="589"/>
      <c r="CI15" s="589"/>
      <c r="CJ15" s="589"/>
      <c r="CK15" s="589"/>
      <c r="CL15" s="589"/>
      <c r="CM15" s="589"/>
      <c r="CN15" s="589"/>
      <c r="CO15" s="589"/>
      <c r="CP15" s="589"/>
      <c r="CQ15" s="589"/>
      <c r="CR15" s="589"/>
      <c r="CS15" s="589"/>
      <c r="CT15" s="589"/>
      <c r="CU15" s="589"/>
      <c r="CV15" s="589" t="s">
        <v>54</v>
      </c>
      <c r="CW15" s="589"/>
      <c r="CX15" s="589"/>
      <c r="CY15" s="589"/>
      <c r="CZ15" s="589"/>
      <c r="DA15" s="589"/>
      <c r="DB15" s="589"/>
      <c r="DC15" s="589"/>
      <c r="DD15" s="589"/>
      <c r="DE15" s="589"/>
      <c r="DF15" s="589"/>
      <c r="DG15" s="589"/>
      <c r="DH15" s="589"/>
      <c r="DI15" s="589"/>
      <c r="DJ15" s="589"/>
      <c r="DK15" s="589"/>
      <c r="DL15" s="589"/>
      <c r="DM15" s="589"/>
      <c r="DN15" s="586"/>
      <c r="DO15" s="587"/>
      <c r="DP15" s="587"/>
      <c r="DQ15" s="587"/>
      <c r="DR15" s="587"/>
      <c r="DS15" s="587"/>
      <c r="DT15" s="587"/>
      <c r="DU15" s="587"/>
      <c r="DV15" s="587"/>
      <c r="DW15" s="587"/>
      <c r="DX15" s="587"/>
      <c r="DY15" s="587"/>
      <c r="DZ15" s="587"/>
      <c r="EA15" s="587"/>
      <c r="EB15" s="587"/>
      <c r="EC15" s="588"/>
      <c r="ED15" s="586"/>
      <c r="EE15" s="587"/>
      <c r="EF15" s="587"/>
      <c r="EG15" s="587"/>
      <c r="EH15" s="587"/>
      <c r="EI15" s="587"/>
      <c r="EJ15" s="587"/>
      <c r="EK15" s="587"/>
      <c r="EL15" s="587"/>
      <c r="EM15" s="587"/>
      <c r="EN15" s="587"/>
      <c r="EO15" s="587"/>
      <c r="EP15" s="587"/>
      <c r="EQ15" s="587"/>
      <c r="ER15" s="587"/>
      <c r="ES15" s="588"/>
      <c r="ET15" s="586"/>
      <c r="EU15" s="587"/>
      <c r="EV15" s="587"/>
      <c r="EW15" s="587"/>
      <c r="EX15" s="587"/>
      <c r="EY15" s="587"/>
      <c r="EZ15" s="587"/>
      <c r="FA15" s="587"/>
      <c r="FB15" s="587"/>
      <c r="FC15" s="587"/>
      <c r="FD15" s="587"/>
      <c r="FE15" s="587"/>
      <c r="FF15" s="587"/>
      <c r="FG15" s="587"/>
      <c r="FH15" s="587"/>
      <c r="FI15" s="587"/>
      <c r="FJ15" s="588"/>
    </row>
    <row r="16" spans="1:184" s="213" customFormat="1" x14ac:dyDescent="0.25">
      <c r="A16" s="582">
        <v>1</v>
      </c>
      <c r="B16" s="582"/>
      <c r="C16" s="582"/>
      <c r="D16" s="582"/>
      <c r="E16" s="582"/>
      <c r="F16" s="582"/>
      <c r="G16" s="582">
        <v>2</v>
      </c>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v>3</v>
      </c>
      <c r="AE16" s="582"/>
      <c r="AF16" s="582"/>
      <c r="AG16" s="582"/>
      <c r="AH16" s="582"/>
      <c r="AI16" s="582"/>
      <c r="AJ16" s="582"/>
      <c r="AK16" s="582"/>
      <c r="AL16" s="582"/>
      <c r="AM16" s="582"/>
      <c r="AN16" s="582"/>
      <c r="AO16" s="582"/>
      <c r="AP16" s="582"/>
      <c r="AQ16" s="582"/>
      <c r="AR16" s="582"/>
      <c r="AS16" s="582"/>
      <c r="AT16" s="582">
        <v>4</v>
      </c>
      <c r="AU16" s="582"/>
      <c r="AV16" s="582"/>
      <c r="AW16" s="582"/>
      <c r="AX16" s="582"/>
      <c r="AY16" s="582"/>
      <c r="AZ16" s="582"/>
      <c r="BA16" s="582"/>
      <c r="BB16" s="582"/>
      <c r="BC16" s="582"/>
      <c r="BD16" s="582"/>
      <c r="BE16" s="582"/>
      <c r="BF16" s="582"/>
      <c r="BG16" s="582"/>
      <c r="BH16" s="582"/>
      <c r="BI16" s="582"/>
      <c r="BJ16" s="582"/>
      <c r="BK16" s="582">
        <v>5</v>
      </c>
      <c r="BL16" s="582"/>
      <c r="BM16" s="582"/>
      <c r="BN16" s="582"/>
      <c r="BO16" s="582"/>
      <c r="BP16" s="582"/>
      <c r="BQ16" s="582"/>
      <c r="BR16" s="582"/>
      <c r="BS16" s="582"/>
      <c r="BT16" s="582"/>
      <c r="BU16" s="582"/>
      <c r="BV16" s="582"/>
      <c r="BW16" s="582"/>
      <c r="BX16" s="582"/>
      <c r="BY16" s="582"/>
      <c r="BZ16" s="582"/>
      <c r="CA16" s="582"/>
      <c r="CB16" s="582"/>
      <c r="CC16" s="582">
        <v>6</v>
      </c>
      <c r="CD16" s="582"/>
      <c r="CE16" s="582"/>
      <c r="CF16" s="582"/>
      <c r="CG16" s="582"/>
      <c r="CH16" s="582"/>
      <c r="CI16" s="582"/>
      <c r="CJ16" s="582"/>
      <c r="CK16" s="582"/>
      <c r="CL16" s="582"/>
      <c r="CM16" s="582"/>
      <c r="CN16" s="582"/>
      <c r="CO16" s="582"/>
      <c r="CP16" s="582"/>
      <c r="CQ16" s="582"/>
      <c r="CR16" s="582"/>
      <c r="CS16" s="582"/>
      <c r="CT16" s="582"/>
      <c r="CU16" s="582"/>
      <c r="CV16" s="582">
        <v>7</v>
      </c>
      <c r="CW16" s="582"/>
      <c r="CX16" s="582"/>
      <c r="CY16" s="582"/>
      <c r="CZ16" s="582"/>
      <c r="DA16" s="582"/>
      <c r="DB16" s="582"/>
      <c r="DC16" s="582"/>
      <c r="DD16" s="582"/>
      <c r="DE16" s="582"/>
      <c r="DF16" s="582"/>
      <c r="DG16" s="582"/>
      <c r="DH16" s="582"/>
      <c r="DI16" s="582"/>
      <c r="DJ16" s="582"/>
      <c r="DK16" s="582"/>
      <c r="DL16" s="582"/>
      <c r="DM16" s="582"/>
      <c r="DN16" s="582">
        <v>8</v>
      </c>
      <c r="DO16" s="582"/>
      <c r="DP16" s="582"/>
      <c r="DQ16" s="582"/>
      <c r="DR16" s="582"/>
      <c r="DS16" s="582"/>
      <c r="DT16" s="582"/>
      <c r="DU16" s="582"/>
      <c r="DV16" s="582"/>
      <c r="DW16" s="582"/>
      <c r="DX16" s="582"/>
      <c r="DY16" s="582"/>
      <c r="DZ16" s="582"/>
      <c r="EA16" s="582"/>
      <c r="EB16" s="582"/>
      <c r="EC16" s="582"/>
      <c r="ED16" s="582">
        <v>9</v>
      </c>
      <c r="EE16" s="582"/>
      <c r="EF16" s="582"/>
      <c r="EG16" s="582"/>
      <c r="EH16" s="582"/>
      <c r="EI16" s="582"/>
      <c r="EJ16" s="582"/>
      <c r="EK16" s="582"/>
      <c r="EL16" s="582"/>
      <c r="EM16" s="582"/>
      <c r="EN16" s="582"/>
      <c r="EO16" s="582"/>
      <c r="EP16" s="582"/>
      <c r="EQ16" s="582"/>
      <c r="ER16" s="582"/>
      <c r="ES16" s="582"/>
      <c r="ET16" s="582">
        <v>10</v>
      </c>
      <c r="EU16" s="582"/>
      <c r="EV16" s="582"/>
      <c r="EW16" s="582"/>
      <c r="EX16" s="582"/>
      <c r="EY16" s="582"/>
      <c r="EZ16" s="582"/>
      <c r="FA16" s="582"/>
      <c r="FB16" s="582"/>
      <c r="FC16" s="582"/>
      <c r="FD16" s="582"/>
      <c r="FE16" s="582"/>
      <c r="FF16" s="582"/>
      <c r="FG16" s="582"/>
      <c r="FH16" s="582"/>
      <c r="FI16" s="582"/>
      <c r="FJ16" s="582"/>
    </row>
    <row r="17" spans="1:206" s="214" customFormat="1" ht="15" customHeight="1" x14ac:dyDescent="0.25">
      <c r="A17" s="565" t="s">
        <v>237</v>
      </c>
      <c r="B17" s="566"/>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566"/>
      <c r="AQ17" s="566"/>
      <c r="AR17" s="566"/>
      <c r="AS17" s="566"/>
      <c r="AT17" s="566"/>
      <c r="AU17" s="566"/>
      <c r="AV17" s="566"/>
      <c r="AW17" s="566"/>
      <c r="AX17" s="566"/>
      <c r="AY17" s="566"/>
      <c r="AZ17" s="566"/>
      <c r="BA17" s="566"/>
      <c r="BB17" s="566"/>
      <c r="BC17" s="566"/>
      <c r="BD17" s="566"/>
      <c r="BE17" s="566"/>
      <c r="BF17" s="566"/>
      <c r="BG17" s="566"/>
      <c r="BH17" s="566"/>
      <c r="BI17" s="566"/>
      <c r="BJ17" s="566"/>
      <c r="BK17" s="566"/>
      <c r="BL17" s="566"/>
      <c r="BM17" s="566"/>
      <c r="BN17" s="566"/>
      <c r="BO17" s="566"/>
      <c r="BP17" s="566"/>
      <c r="BQ17" s="566"/>
      <c r="BR17" s="566"/>
      <c r="BS17" s="566"/>
      <c r="BT17" s="566"/>
      <c r="BU17" s="566"/>
      <c r="BV17" s="566"/>
      <c r="BW17" s="566"/>
      <c r="BX17" s="566"/>
      <c r="BY17" s="566"/>
      <c r="BZ17" s="566"/>
      <c r="CA17" s="566"/>
      <c r="CB17" s="566"/>
      <c r="CC17" s="566"/>
      <c r="CD17" s="566"/>
      <c r="CE17" s="566"/>
      <c r="CF17" s="566"/>
      <c r="CG17" s="566"/>
      <c r="CH17" s="566"/>
      <c r="CI17" s="566"/>
      <c r="CJ17" s="566"/>
      <c r="CK17" s="566"/>
      <c r="CL17" s="566"/>
      <c r="CM17" s="566"/>
      <c r="CN17" s="566"/>
      <c r="CO17" s="566"/>
      <c r="CP17" s="566"/>
      <c r="CQ17" s="566"/>
      <c r="CR17" s="566"/>
      <c r="CS17" s="566"/>
      <c r="CT17" s="566"/>
      <c r="CU17" s="566"/>
      <c r="CV17" s="566"/>
      <c r="CW17" s="566"/>
      <c r="CX17" s="566"/>
      <c r="CY17" s="566"/>
      <c r="CZ17" s="566"/>
      <c r="DA17" s="566"/>
      <c r="DB17" s="566"/>
      <c r="DC17" s="566"/>
      <c r="DD17" s="566"/>
      <c r="DE17" s="566"/>
      <c r="DF17" s="566"/>
      <c r="DG17" s="566"/>
      <c r="DH17" s="566"/>
      <c r="DI17" s="566"/>
      <c r="DJ17" s="566"/>
      <c r="DK17" s="566"/>
      <c r="DL17" s="566"/>
      <c r="DM17" s="566"/>
      <c r="DN17" s="566"/>
      <c r="DO17" s="566"/>
      <c r="DP17" s="566"/>
      <c r="DQ17" s="566"/>
      <c r="DR17" s="566"/>
      <c r="DS17" s="566"/>
      <c r="DT17" s="566"/>
      <c r="DU17" s="566"/>
      <c r="DV17" s="566"/>
      <c r="DW17" s="566"/>
      <c r="DX17" s="566"/>
      <c r="DY17" s="566"/>
      <c r="DZ17" s="566"/>
      <c r="EA17" s="566"/>
      <c r="EB17" s="566"/>
      <c r="EC17" s="566"/>
      <c r="ED17" s="566"/>
      <c r="EE17" s="566"/>
      <c r="EF17" s="566"/>
      <c r="EG17" s="566"/>
      <c r="EH17" s="566"/>
      <c r="EI17" s="566"/>
      <c r="EJ17" s="566"/>
      <c r="EK17" s="566"/>
      <c r="EL17" s="566"/>
      <c r="EM17" s="566"/>
      <c r="EN17" s="566"/>
      <c r="EO17" s="566"/>
      <c r="EP17" s="566"/>
      <c r="EQ17" s="566"/>
      <c r="ER17" s="566"/>
      <c r="ES17" s="566"/>
      <c r="ET17" s="566"/>
      <c r="EU17" s="566"/>
      <c r="EV17" s="566"/>
      <c r="EW17" s="566"/>
      <c r="EX17" s="566"/>
      <c r="EY17" s="566"/>
      <c r="EZ17" s="566"/>
      <c r="FA17" s="566"/>
      <c r="FB17" s="566"/>
      <c r="FC17" s="566"/>
      <c r="FD17" s="566"/>
      <c r="FE17" s="566"/>
      <c r="FF17" s="566"/>
      <c r="FG17" s="566"/>
      <c r="FH17" s="566"/>
      <c r="FI17" s="566"/>
      <c r="FJ17" s="567"/>
    </row>
    <row r="18" spans="1:206" s="214" customFormat="1" x14ac:dyDescent="0.25">
      <c r="A18" s="700" t="s">
        <v>424</v>
      </c>
      <c r="B18" s="700"/>
      <c r="C18" s="700"/>
      <c r="D18" s="700"/>
      <c r="E18" s="700"/>
      <c r="F18" s="700"/>
      <c r="G18" s="674" t="s">
        <v>408</v>
      </c>
      <c r="H18" s="674"/>
      <c r="I18" s="674"/>
      <c r="J18" s="674"/>
      <c r="K18" s="674"/>
      <c r="L18" s="674"/>
      <c r="M18" s="674"/>
      <c r="N18" s="674"/>
      <c r="O18" s="674"/>
      <c r="P18" s="674"/>
      <c r="Q18" s="674"/>
      <c r="R18" s="674"/>
      <c r="S18" s="674"/>
      <c r="T18" s="674"/>
      <c r="U18" s="674"/>
      <c r="V18" s="674"/>
      <c r="W18" s="674"/>
      <c r="X18" s="674"/>
      <c r="Y18" s="674"/>
      <c r="Z18" s="674"/>
      <c r="AA18" s="674"/>
      <c r="AB18" s="674"/>
      <c r="AC18" s="674"/>
      <c r="AD18" s="552">
        <v>1</v>
      </c>
      <c r="AE18" s="552"/>
      <c r="AF18" s="552"/>
      <c r="AG18" s="552"/>
      <c r="AH18" s="552"/>
      <c r="AI18" s="552"/>
      <c r="AJ18" s="552"/>
      <c r="AK18" s="552"/>
      <c r="AL18" s="552"/>
      <c r="AM18" s="552"/>
      <c r="AN18" s="552"/>
      <c r="AO18" s="552"/>
      <c r="AP18" s="552"/>
      <c r="AQ18" s="552"/>
      <c r="AR18" s="552"/>
      <c r="AS18" s="552"/>
      <c r="AT18" s="553">
        <f>BK18+CC18+CV18</f>
        <v>197434.64</v>
      </c>
      <c r="AU18" s="552"/>
      <c r="AV18" s="552"/>
      <c r="AW18" s="552"/>
      <c r="AX18" s="552"/>
      <c r="AY18" s="552"/>
      <c r="AZ18" s="552"/>
      <c r="BA18" s="552"/>
      <c r="BB18" s="552"/>
      <c r="BC18" s="552"/>
      <c r="BD18" s="552"/>
      <c r="BE18" s="552"/>
      <c r="BF18" s="552"/>
      <c r="BG18" s="552"/>
      <c r="BH18" s="552"/>
      <c r="BI18" s="552"/>
      <c r="BJ18" s="552"/>
      <c r="BK18" s="553">
        <v>51695</v>
      </c>
      <c r="BL18" s="553"/>
      <c r="BM18" s="553"/>
      <c r="BN18" s="553"/>
      <c r="BO18" s="553"/>
      <c r="BP18" s="553"/>
      <c r="BQ18" s="553"/>
      <c r="BR18" s="553"/>
      <c r="BS18" s="553"/>
      <c r="BT18" s="553"/>
      <c r="BU18" s="553"/>
      <c r="BV18" s="553"/>
      <c r="BW18" s="553"/>
      <c r="BX18" s="553"/>
      <c r="BY18" s="553"/>
      <c r="BZ18" s="553"/>
      <c r="CA18" s="553"/>
      <c r="CB18" s="553"/>
      <c r="CC18" s="553">
        <f>105250+4500-3500.31</f>
        <v>106249.69</v>
      </c>
      <c r="CD18" s="553"/>
      <c r="CE18" s="553"/>
      <c r="CF18" s="553"/>
      <c r="CG18" s="553"/>
      <c r="CH18" s="553"/>
      <c r="CI18" s="553"/>
      <c r="CJ18" s="553"/>
      <c r="CK18" s="553"/>
      <c r="CL18" s="553"/>
      <c r="CM18" s="553"/>
      <c r="CN18" s="553"/>
      <c r="CO18" s="553"/>
      <c r="CP18" s="553"/>
      <c r="CQ18" s="553"/>
      <c r="CR18" s="553"/>
      <c r="CS18" s="553"/>
      <c r="CT18" s="553"/>
      <c r="CU18" s="553"/>
      <c r="CV18" s="553">
        <f>35989.95+3500</f>
        <v>39489.949999999997</v>
      </c>
      <c r="CW18" s="553"/>
      <c r="CX18" s="553"/>
      <c r="CY18" s="553"/>
      <c r="CZ18" s="553"/>
      <c r="DA18" s="553"/>
      <c r="DB18" s="553"/>
      <c r="DC18" s="553"/>
      <c r="DD18" s="553"/>
      <c r="DE18" s="553"/>
      <c r="DF18" s="553"/>
      <c r="DG18" s="553"/>
      <c r="DH18" s="553"/>
      <c r="DI18" s="553"/>
      <c r="DJ18" s="553"/>
      <c r="DK18" s="553"/>
      <c r="DL18" s="553"/>
      <c r="DM18" s="553"/>
      <c r="DN18" s="553">
        <f>CC18/1.3*0.8</f>
        <v>65384.424615384618</v>
      </c>
      <c r="DO18" s="553"/>
      <c r="DP18" s="553"/>
      <c r="DQ18" s="553"/>
      <c r="DR18" s="553"/>
      <c r="DS18" s="553"/>
      <c r="DT18" s="553"/>
      <c r="DU18" s="553"/>
      <c r="DV18" s="553"/>
      <c r="DW18" s="553"/>
      <c r="DX18" s="553"/>
      <c r="DY18" s="553"/>
      <c r="DZ18" s="553"/>
      <c r="EA18" s="553"/>
      <c r="EB18" s="553"/>
      <c r="EC18" s="553"/>
      <c r="ED18" s="553">
        <f>CC18/1.3*0.5</f>
        <v>40865.265384615384</v>
      </c>
      <c r="EE18" s="553"/>
      <c r="EF18" s="553"/>
      <c r="EG18" s="553"/>
      <c r="EH18" s="553"/>
      <c r="EI18" s="553"/>
      <c r="EJ18" s="553"/>
      <c r="EK18" s="553"/>
      <c r="EL18" s="553"/>
      <c r="EM18" s="553"/>
      <c r="EN18" s="553"/>
      <c r="EO18" s="553"/>
      <c r="EP18" s="553"/>
      <c r="EQ18" s="553"/>
      <c r="ER18" s="553"/>
      <c r="ES18" s="553"/>
      <c r="ET18" s="553">
        <f>AD18*AT18*12</f>
        <v>2369215.6800000002</v>
      </c>
      <c r="EU18" s="553"/>
      <c r="EV18" s="553"/>
      <c r="EW18" s="553"/>
      <c r="EX18" s="553"/>
      <c r="EY18" s="553"/>
      <c r="EZ18" s="553"/>
      <c r="FA18" s="553"/>
      <c r="FB18" s="553"/>
      <c r="FC18" s="553"/>
      <c r="FD18" s="553"/>
      <c r="FE18" s="553"/>
      <c r="FF18" s="553"/>
      <c r="FG18" s="553"/>
      <c r="FH18" s="553"/>
      <c r="FI18" s="553"/>
      <c r="FJ18" s="553"/>
    </row>
    <row r="19" spans="1:206" s="214" customFormat="1" x14ac:dyDescent="0.25">
      <c r="A19" s="700" t="s">
        <v>427</v>
      </c>
      <c r="B19" s="700"/>
      <c r="C19" s="700"/>
      <c r="D19" s="700"/>
      <c r="E19" s="700"/>
      <c r="F19" s="700"/>
      <c r="G19" s="674" t="s">
        <v>428</v>
      </c>
      <c r="H19" s="674"/>
      <c r="I19" s="674"/>
      <c r="J19" s="674"/>
      <c r="K19" s="674"/>
      <c r="L19" s="674"/>
      <c r="M19" s="674"/>
      <c r="N19" s="674"/>
      <c r="O19" s="674"/>
      <c r="P19" s="674"/>
      <c r="Q19" s="674"/>
      <c r="R19" s="674"/>
      <c r="S19" s="674"/>
      <c r="T19" s="674"/>
      <c r="U19" s="674"/>
      <c r="V19" s="674"/>
      <c r="W19" s="674"/>
      <c r="X19" s="674"/>
      <c r="Y19" s="674"/>
      <c r="Z19" s="674"/>
      <c r="AA19" s="674"/>
      <c r="AB19" s="674"/>
      <c r="AC19" s="674"/>
      <c r="AD19" s="552">
        <v>1</v>
      </c>
      <c r="AE19" s="552"/>
      <c r="AF19" s="552"/>
      <c r="AG19" s="552"/>
      <c r="AH19" s="552"/>
      <c r="AI19" s="552"/>
      <c r="AJ19" s="552"/>
      <c r="AK19" s="552"/>
      <c r="AL19" s="552"/>
      <c r="AM19" s="552"/>
      <c r="AN19" s="552"/>
      <c r="AO19" s="552"/>
      <c r="AP19" s="552"/>
      <c r="AQ19" s="552"/>
      <c r="AR19" s="552"/>
      <c r="AS19" s="552"/>
      <c r="AT19" s="553">
        <f>BK19+CC19+CV19</f>
        <v>177117.02600000001</v>
      </c>
      <c r="AU19" s="552"/>
      <c r="AV19" s="552"/>
      <c r="AW19" s="552"/>
      <c r="AX19" s="552"/>
      <c r="AY19" s="552"/>
      <c r="AZ19" s="552"/>
      <c r="BA19" s="552"/>
      <c r="BB19" s="552"/>
      <c r="BC19" s="552"/>
      <c r="BD19" s="552"/>
      <c r="BE19" s="552"/>
      <c r="BF19" s="552"/>
      <c r="BG19" s="552"/>
      <c r="BH19" s="552"/>
      <c r="BI19" s="552"/>
      <c r="BJ19" s="552"/>
      <c r="BK19" s="553">
        <v>41356</v>
      </c>
      <c r="BL19" s="553"/>
      <c r="BM19" s="553"/>
      <c r="BN19" s="553"/>
      <c r="BO19" s="553"/>
      <c r="BP19" s="553"/>
      <c r="BQ19" s="553"/>
      <c r="BR19" s="553"/>
      <c r="BS19" s="553"/>
      <c r="BT19" s="553"/>
      <c r="BU19" s="553"/>
      <c r="BV19" s="553"/>
      <c r="BW19" s="553"/>
      <c r="BX19" s="553"/>
      <c r="BY19" s="553"/>
      <c r="BZ19" s="553"/>
      <c r="CA19" s="553"/>
      <c r="CB19" s="553"/>
      <c r="CC19" s="553">
        <f>93026.576+4200+2500</f>
        <v>99726.576000000001</v>
      </c>
      <c r="CD19" s="553"/>
      <c r="CE19" s="553"/>
      <c r="CF19" s="553"/>
      <c r="CG19" s="553"/>
      <c r="CH19" s="553"/>
      <c r="CI19" s="553"/>
      <c r="CJ19" s="553"/>
      <c r="CK19" s="553"/>
      <c r="CL19" s="553"/>
      <c r="CM19" s="553"/>
      <c r="CN19" s="553"/>
      <c r="CO19" s="553"/>
      <c r="CP19" s="553"/>
      <c r="CQ19" s="553"/>
      <c r="CR19" s="553"/>
      <c r="CS19" s="553"/>
      <c r="CT19" s="553"/>
      <c r="CU19" s="553"/>
      <c r="CV19" s="553">
        <f>32560.05+2474.4+1000</f>
        <v>36034.449999999997</v>
      </c>
      <c r="CW19" s="553"/>
      <c r="CX19" s="553"/>
      <c r="CY19" s="553"/>
      <c r="CZ19" s="553"/>
      <c r="DA19" s="553"/>
      <c r="DB19" s="553"/>
      <c r="DC19" s="553"/>
      <c r="DD19" s="553"/>
      <c r="DE19" s="553"/>
      <c r="DF19" s="553"/>
      <c r="DG19" s="553"/>
      <c r="DH19" s="553"/>
      <c r="DI19" s="553"/>
      <c r="DJ19" s="553"/>
      <c r="DK19" s="553"/>
      <c r="DL19" s="553"/>
      <c r="DM19" s="553"/>
      <c r="DN19" s="553">
        <f>CC19/1.3*0.8</f>
        <v>61370.200615384616</v>
      </c>
      <c r="DO19" s="553"/>
      <c r="DP19" s="553"/>
      <c r="DQ19" s="553"/>
      <c r="DR19" s="553"/>
      <c r="DS19" s="553"/>
      <c r="DT19" s="553"/>
      <c r="DU19" s="553"/>
      <c r="DV19" s="553"/>
      <c r="DW19" s="553"/>
      <c r="DX19" s="553"/>
      <c r="DY19" s="553"/>
      <c r="DZ19" s="553"/>
      <c r="EA19" s="553"/>
      <c r="EB19" s="553"/>
      <c r="EC19" s="553"/>
      <c r="ED19" s="553">
        <f>CC19/1.3*0.5</f>
        <v>38356.375384615385</v>
      </c>
      <c r="EE19" s="553"/>
      <c r="EF19" s="553"/>
      <c r="EG19" s="553"/>
      <c r="EH19" s="553"/>
      <c r="EI19" s="553"/>
      <c r="EJ19" s="553"/>
      <c r="EK19" s="553"/>
      <c r="EL19" s="553"/>
      <c r="EM19" s="553"/>
      <c r="EN19" s="553"/>
      <c r="EO19" s="553"/>
      <c r="EP19" s="553"/>
      <c r="EQ19" s="553"/>
      <c r="ER19" s="553"/>
      <c r="ES19" s="553"/>
      <c r="ET19" s="553">
        <f>AD19*AT19*12</f>
        <v>2125404.3119999999</v>
      </c>
      <c r="EU19" s="553"/>
      <c r="EV19" s="553"/>
      <c r="EW19" s="553"/>
      <c r="EX19" s="553"/>
      <c r="EY19" s="553"/>
      <c r="EZ19" s="553"/>
      <c r="FA19" s="553"/>
      <c r="FB19" s="553"/>
      <c r="FC19" s="553"/>
      <c r="FD19" s="553"/>
      <c r="FE19" s="553"/>
      <c r="FF19" s="553"/>
      <c r="FG19" s="553"/>
      <c r="FH19" s="553"/>
      <c r="FI19" s="553"/>
      <c r="FJ19" s="553"/>
    </row>
    <row r="20" spans="1:206" s="214" customFormat="1" ht="15" customHeight="1" x14ac:dyDescent="0.25">
      <c r="A20" s="627" t="s">
        <v>234</v>
      </c>
      <c r="B20" s="628"/>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9"/>
      <c r="AD20" s="552">
        <f>AD18+AD19</f>
        <v>2</v>
      </c>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2"/>
      <c r="BU20" s="552"/>
      <c r="BV20" s="552"/>
      <c r="BW20" s="552"/>
      <c r="BX20" s="552"/>
      <c r="BY20" s="552"/>
      <c r="BZ20" s="552"/>
      <c r="CA20" s="552"/>
      <c r="CB20" s="552"/>
      <c r="CC20" s="553"/>
      <c r="CD20" s="553"/>
      <c r="CE20" s="553"/>
      <c r="CF20" s="553"/>
      <c r="CG20" s="553"/>
      <c r="CH20" s="553"/>
      <c r="CI20" s="553"/>
      <c r="CJ20" s="553"/>
      <c r="CK20" s="553"/>
      <c r="CL20" s="553"/>
      <c r="CM20" s="553"/>
      <c r="CN20" s="553"/>
      <c r="CO20" s="553"/>
      <c r="CP20" s="553"/>
      <c r="CQ20" s="553"/>
      <c r="CR20" s="553"/>
      <c r="CS20" s="553"/>
      <c r="CT20" s="553"/>
      <c r="CU20" s="553"/>
      <c r="CV20" s="553"/>
      <c r="CW20" s="553"/>
      <c r="CX20" s="553"/>
      <c r="CY20" s="553"/>
      <c r="CZ20" s="553"/>
      <c r="DA20" s="553"/>
      <c r="DB20" s="553"/>
      <c r="DC20" s="553"/>
      <c r="DD20" s="553"/>
      <c r="DE20" s="553"/>
      <c r="DF20" s="553"/>
      <c r="DG20" s="553"/>
      <c r="DH20" s="553"/>
      <c r="DI20" s="553"/>
      <c r="DJ20" s="553"/>
      <c r="DK20" s="553"/>
      <c r="DL20" s="553"/>
      <c r="DM20" s="553"/>
      <c r="DN20" s="553"/>
      <c r="DO20" s="553"/>
      <c r="DP20" s="553"/>
      <c r="DQ20" s="553"/>
      <c r="DR20" s="553"/>
      <c r="DS20" s="553"/>
      <c r="DT20" s="553"/>
      <c r="DU20" s="553"/>
      <c r="DV20" s="553"/>
      <c r="DW20" s="553"/>
      <c r="DX20" s="553"/>
      <c r="DY20" s="553"/>
      <c r="DZ20" s="553"/>
      <c r="EA20" s="553"/>
      <c r="EB20" s="553"/>
      <c r="EC20" s="553"/>
      <c r="ED20" s="553"/>
      <c r="EE20" s="553"/>
      <c r="EF20" s="553"/>
      <c r="EG20" s="553"/>
      <c r="EH20" s="553"/>
      <c r="EI20" s="553"/>
      <c r="EJ20" s="553"/>
      <c r="EK20" s="553"/>
      <c r="EL20" s="553"/>
      <c r="EM20" s="553"/>
      <c r="EN20" s="553"/>
      <c r="EO20" s="553"/>
      <c r="EP20" s="553"/>
      <c r="EQ20" s="553"/>
      <c r="ER20" s="553"/>
      <c r="ES20" s="553"/>
      <c r="ET20" s="554">
        <f>ET18+ET19</f>
        <v>4494619.9920000006</v>
      </c>
      <c r="EU20" s="554"/>
      <c r="EV20" s="554"/>
      <c r="EW20" s="554"/>
      <c r="EX20" s="554"/>
      <c r="EY20" s="554"/>
      <c r="EZ20" s="554"/>
      <c r="FA20" s="554"/>
      <c r="FB20" s="554"/>
      <c r="FC20" s="554"/>
      <c r="FD20" s="554"/>
      <c r="FE20" s="554"/>
      <c r="FF20" s="554"/>
      <c r="FG20" s="554"/>
      <c r="FH20" s="554"/>
      <c r="FI20" s="554"/>
      <c r="FJ20" s="554"/>
      <c r="FM20" s="547"/>
      <c r="FN20" s="547"/>
      <c r="FO20" s="547"/>
      <c r="FP20" s="547"/>
      <c r="FQ20" s="547"/>
      <c r="FR20" s="547"/>
      <c r="FS20" s="547"/>
      <c r="FT20" s="547"/>
      <c r="FU20" s="547"/>
      <c r="FV20" s="547"/>
      <c r="FW20" s="547"/>
      <c r="FX20" s="547"/>
      <c r="FY20" s="547"/>
      <c r="FZ20" s="547"/>
      <c r="GA20" s="547"/>
      <c r="GB20" s="547"/>
      <c r="GF20" s="547"/>
      <c r="GG20" s="548"/>
      <c r="GH20" s="548"/>
      <c r="GI20" s="548"/>
      <c r="GJ20" s="548"/>
      <c r="GK20" s="548"/>
      <c r="GL20" s="548"/>
      <c r="GM20" s="548"/>
      <c r="GN20" s="548"/>
      <c r="GO20" s="548"/>
      <c r="GP20" s="548"/>
      <c r="GQ20" s="548"/>
      <c r="GR20" s="548"/>
      <c r="GS20" s="548"/>
      <c r="GT20" s="548"/>
      <c r="GU20" s="548"/>
      <c r="GV20" s="548"/>
      <c r="GW20" s="548"/>
    </row>
    <row r="21" spans="1:206" s="214" customFormat="1" ht="14.25" customHeight="1" x14ac:dyDescent="0.25">
      <c r="A21" s="565" t="s">
        <v>238</v>
      </c>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c r="BN21" s="566"/>
      <c r="BO21" s="566"/>
      <c r="BP21" s="566"/>
      <c r="BQ21" s="566"/>
      <c r="BR21" s="566"/>
      <c r="BS21" s="566"/>
      <c r="BT21" s="566"/>
      <c r="BU21" s="566"/>
      <c r="BV21" s="566"/>
      <c r="BW21" s="566"/>
      <c r="BX21" s="566"/>
      <c r="BY21" s="566"/>
      <c r="BZ21" s="566"/>
      <c r="CA21" s="566"/>
      <c r="CB21" s="566"/>
      <c r="CC21" s="566"/>
      <c r="CD21" s="566"/>
      <c r="CE21" s="566"/>
      <c r="CF21" s="566"/>
      <c r="CG21" s="566"/>
      <c r="CH21" s="566"/>
      <c r="CI21" s="566"/>
      <c r="CJ21" s="566"/>
      <c r="CK21" s="566"/>
      <c r="CL21" s="566"/>
      <c r="CM21" s="566"/>
      <c r="CN21" s="566"/>
      <c r="CO21" s="566"/>
      <c r="CP21" s="566"/>
      <c r="CQ21" s="566"/>
      <c r="CR21" s="566"/>
      <c r="CS21" s="566"/>
      <c r="CT21" s="566"/>
      <c r="CU21" s="566"/>
      <c r="CV21" s="566"/>
      <c r="CW21" s="566"/>
      <c r="CX21" s="566"/>
      <c r="CY21" s="566"/>
      <c r="CZ21" s="566"/>
      <c r="DA21" s="566"/>
      <c r="DB21" s="566"/>
      <c r="DC21" s="566"/>
      <c r="DD21" s="566"/>
      <c r="DE21" s="566"/>
      <c r="DF21" s="566"/>
      <c r="DG21" s="566"/>
      <c r="DH21" s="566"/>
      <c r="DI21" s="566"/>
      <c r="DJ21" s="566"/>
      <c r="DK21" s="566"/>
      <c r="DL21" s="566"/>
      <c r="DM21" s="566"/>
      <c r="DN21" s="566"/>
      <c r="DO21" s="566"/>
      <c r="DP21" s="566"/>
      <c r="DQ21" s="566"/>
      <c r="DR21" s="566"/>
      <c r="DS21" s="566"/>
      <c r="DT21" s="566"/>
      <c r="DU21" s="566"/>
      <c r="DV21" s="566"/>
      <c r="DW21" s="566"/>
      <c r="DX21" s="566"/>
      <c r="DY21" s="566"/>
      <c r="DZ21" s="566"/>
      <c r="EA21" s="566"/>
      <c r="EB21" s="566"/>
      <c r="EC21" s="566"/>
      <c r="ED21" s="566"/>
      <c r="EE21" s="566"/>
      <c r="EF21" s="566"/>
      <c r="EG21" s="566"/>
      <c r="EH21" s="566"/>
      <c r="EI21" s="566"/>
      <c r="EJ21" s="566"/>
      <c r="EK21" s="566"/>
      <c r="EL21" s="566"/>
      <c r="EM21" s="566"/>
      <c r="EN21" s="566"/>
      <c r="EO21" s="566"/>
      <c r="EP21" s="566"/>
      <c r="EQ21" s="566"/>
      <c r="ER21" s="566"/>
      <c r="ES21" s="566"/>
      <c r="ET21" s="566"/>
      <c r="EU21" s="566"/>
      <c r="EV21" s="566"/>
      <c r="EW21" s="566"/>
      <c r="EX21" s="566"/>
      <c r="EY21" s="566"/>
      <c r="EZ21" s="566"/>
      <c r="FA21" s="566"/>
      <c r="FB21" s="566"/>
      <c r="FC21" s="566"/>
      <c r="FD21" s="566"/>
      <c r="FE21" s="566"/>
      <c r="FF21" s="566"/>
      <c r="FG21" s="566"/>
      <c r="FH21" s="566"/>
      <c r="FI21" s="566"/>
      <c r="FJ21" s="567"/>
    </row>
    <row r="22" spans="1:206" s="214" customFormat="1" ht="25.5" customHeight="1" x14ac:dyDescent="0.25">
      <c r="A22" s="700" t="s">
        <v>429</v>
      </c>
      <c r="B22" s="700"/>
      <c r="C22" s="700"/>
      <c r="D22" s="700"/>
      <c r="E22" s="700"/>
      <c r="F22" s="700"/>
      <c r="G22" s="617" t="s">
        <v>520</v>
      </c>
      <c r="H22" s="618"/>
      <c r="I22" s="618"/>
      <c r="J22" s="618"/>
      <c r="K22" s="618"/>
      <c r="L22" s="618"/>
      <c r="M22" s="618"/>
      <c r="N22" s="618"/>
      <c r="O22" s="618"/>
      <c r="P22" s="618"/>
      <c r="Q22" s="618"/>
      <c r="R22" s="618"/>
      <c r="S22" s="618"/>
      <c r="T22" s="618"/>
      <c r="U22" s="618"/>
      <c r="V22" s="618"/>
      <c r="W22" s="618"/>
      <c r="X22" s="618"/>
      <c r="Y22" s="618"/>
      <c r="Z22" s="618"/>
      <c r="AA22" s="618"/>
      <c r="AB22" s="618"/>
      <c r="AC22" s="619"/>
      <c r="AD22" s="552">
        <v>41.2</v>
      </c>
      <c r="AE22" s="552"/>
      <c r="AF22" s="552"/>
      <c r="AG22" s="552"/>
      <c r="AH22" s="552"/>
      <c r="AI22" s="552"/>
      <c r="AJ22" s="552"/>
      <c r="AK22" s="552"/>
      <c r="AL22" s="552"/>
      <c r="AM22" s="552"/>
      <c r="AN22" s="552"/>
      <c r="AO22" s="552"/>
      <c r="AP22" s="552"/>
      <c r="AQ22" s="552"/>
      <c r="AR22" s="552"/>
      <c r="AS22" s="552"/>
      <c r="AT22" s="553">
        <f>BK22+CC22+CV22-0.01</f>
        <v>87240.479000000007</v>
      </c>
      <c r="AU22" s="552"/>
      <c r="AV22" s="552"/>
      <c r="AW22" s="552"/>
      <c r="AX22" s="552"/>
      <c r="AY22" s="552"/>
      <c r="AZ22" s="552"/>
      <c r="BA22" s="552"/>
      <c r="BB22" s="552"/>
      <c r="BC22" s="552"/>
      <c r="BD22" s="552"/>
      <c r="BE22" s="552"/>
      <c r="BF22" s="552"/>
      <c r="BG22" s="552"/>
      <c r="BH22" s="552"/>
      <c r="BI22" s="552"/>
      <c r="BJ22" s="552"/>
      <c r="BK22" s="553">
        <v>14212</v>
      </c>
      <c r="BL22" s="553"/>
      <c r="BM22" s="553"/>
      <c r="BN22" s="553"/>
      <c r="BO22" s="553"/>
      <c r="BP22" s="553"/>
      <c r="BQ22" s="553"/>
      <c r="BR22" s="553"/>
      <c r="BS22" s="553"/>
      <c r="BT22" s="553"/>
      <c r="BU22" s="553"/>
      <c r="BV22" s="553"/>
      <c r="BW22" s="553"/>
      <c r="BX22" s="553"/>
      <c r="BY22" s="553"/>
      <c r="BZ22" s="553"/>
      <c r="CA22" s="553"/>
      <c r="CB22" s="553"/>
      <c r="CC22" s="553">
        <f>34149.72+2942.23+3375.83+4.81+66.19+2000+3620.24-0.001</f>
        <v>46159.019000000008</v>
      </c>
      <c r="CD22" s="553"/>
      <c r="CE22" s="553"/>
      <c r="CF22" s="553"/>
      <c r="CG22" s="553"/>
      <c r="CH22" s="553"/>
      <c r="CI22" s="553"/>
      <c r="CJ22" s="553"/>
      <c r="CK22" s="553"/>
      <c r="CL22" s="553"/>
      <c r="CM22" s="553"/>
      <c r="CN22" s="553"/>
      <c r="CO22" s="553"/>
      <c r="CP22" s="553"/>
      <c r="CQ22" s="553"/>
      <c r="CR22" s="553"/>
      <c r="CS22" s="553"/>
      <c r="CT22" s="553"/>
      <c r="CU22" s="553"/>
      <c r="CV22" s="553">
        <f>20310+2939.23+3620.24</f>
        <v>26869.47</v>
      </c>
      <c r="CW22" s="553"/>
      <c r="CX22" s="553"/>
      <c r="CY22" s="553"/>
      <c r="CZ22" s="553"/>
      <c r="DA22" s="553"/>
      <c r="DB22" s="553"/>
      <c r="DC22" s="553"/>
      <c r="DD22" s="553"/>
      <c r="DE22" s="553"/>
      <c r="DF22" s="553"/>
      <c r="DG22" s="553"/>
      <c r="DH22" s="553"/>
      <c r="DI22" s="553"/>
      <c r="DJ22" s="553"/>
      <c r="DK22" s="553"/>
      <c r="DL22" s="553"/>
      <c r="DM22" s="553"/>
      <c r="DN22" s="553">
        <f>CC22/1.3*0.8</f>
        <v>28405.550153846161</v>
      </c>
      <c r="DO22" s="553"/>
      <c r="DP22" s="553"/>
      <c r="DQ22" s="553"/>
      <c r="DR22" s="553"/>
      <c r="DS22" s="553"/>
      <c r="DT22" s="553"/>
      <c r="DU22" s="553"/>
      <c r="DV22" s="553"/>
      <c r="DW22" s="553"/>
      <c r="DX22" s="553"/>
      <c r="DY22" s="553"/>
      <c r="DZ22" s="553"/>
      <c r="EA22" s="553"/>
      <c r="EB22" s="553"/>
      <c r="EC22" s="553"/>
      <c r="ED22" s="553">
        <f>CC22/1.3*0.5</f>
        <v>17753.46884615385</v>
      </c>
      <c r="EE22" s="553"/>
      <c r="EF22" s="553"/>
      <c r="EG22" s="553"/>
      <c r="EH22" s="553"/>
      <c r="EI22" s="553"/>
      <c r="EJ22" s="553"/>
      <c r="EK22" s="553"/>
      <c r="EL22" s="553"/>
      <c r="EM22" s="553"/>
      <c r="EN22" s="553"/>
      <c r="EO22" s="553"/>
      <c r="EP22" s="553"/>
      <c r="EQ22" s="553"/>
      <c r="ER22" s="553"/>
      <c r="ES22" s="553"/>
      <c r="ET22" s="553">
        <f>AD22*AT22*12-2.82</f>
        <v>43131689.997600012</v>
      </c>
      <c r="EU22" s="553"/>
      <c r="EV22" s="553"/>
      <c r="EW22" s="553"/>
      <c r="EX22" s="553"/>
      <c r="EY22" s="553"/>
      <c r="EZ22" s="553"/>
      <c r="FA22" s="553"/>
      <c r="FB22" s="553"/>
      <c r="FC22" s="553"/>
      <c r="FD22" s="553"/>
      <c r="FE22" s="553"/>
      <c r="FF22" s="553"/>
      <c r="FG22" s="553"/>
      <c r="FH22" s="553"/>
      <c r="FI22" s="553"/>
      <c r="FJ22" s="553"/>
      <c r="FL22" s="547"/>
      <c r="FM22" s="547"/>
      <c r="FN22" s="547"/>
      <c r="FO22" s="547"/>
      <c r="FP22" s="547"/>
      <c r="FQ22" s="547"/>
      <c r="FR22" s="547"/>
      <c r="FS22" s="547"/>
      <c r="FT22" s="547"/>
      <c r="FU22" s="547"/>
      <c r="FV22" s="547"/>
      <c r="FW22" s="547"/>
      <c r="FX22" s="547"/>
      <c r="FY22" s="547"/>
      <c r="FZ22" s="547"/>
      <c r="GA22" s="547"/>
      <c r="GB22" s="547"/>
      <c r="GC22" s="547"/>
      <c r="GE22" s="547"/>
      <c r="GF22" s="548"/>
      <c r="GG22" s="548"/>
      <c r="GH22" s="548"/>
      <c r="GI22" s="548"/>
      <c r="GJ22" s="548"/>
      <c r="GK22" s="548"/>
      <c r="GL22" s="548"/>
      <c r="GM22" s="548"/>
      <c r="GN22" s="548"/>
      <c r="GO22" s="548"/>
      <c r="GP22" s="548"/>
      <c r="GQ22" s="548"/>
      <c r="GR22" s="548"/>
      <c r="GS22" s="548"/>
      <c r="GT22" s="548"/>
      <c r="GU22" s="548"/>
      <c r="GV22" s="548"/>
      <c r="GW22" s="548"/>
      <c r="GX22" s="548"/>
    </row>
    <row r="23" spans="1:206" s="214" customFormat="1" x14ac:dyDescent="0.25">
      <c r="A23" s="700" t="s">
        <v>431</v>
      </c>
      <c r="B23" s="700"/>
      <c r="C23" s="700"/>
      <c r="D23" s="700"/>
      <c r="E23" s="700"/>
      <c r="F23" s="700"/>
      <c r="G23" s="617" t="s">
        <v>436</v>
      </c>
      <c r="H23" s="618"/>
      <c r="I23" s="618"/>
      <c r="J23" s="618"/>
      <c r="K23" s="618"/>
      <c r="L23" s="618"/>
      <c r="M23" s="618"/>
      <c r="N23" s="618"/>
      <c r="O23" s="618"/>
      <c r="P23" s="618"/>
      <c r="Q23" s="618"/>
      <c r="R23" s="618"/>
      <c r="S23" s="618"/>
      <c r="T23" s="618"/>
      <c r="U23" s="618"/>
      <c r="V23" s="618"/>
      <c r="W23" s="618"/>
      <c r="X23" s="618"/>
      <c r="Y23" s="618"/>
      <c r="Z23" s="618"/>
      <c r="AA23" s="618"/>
      <c r="AB23" s="618"/>
      <c r="AC23" s="619"/>
      <c r="AD23" s="552">
        <v>0.64</v>
      </c>
      <c r="AE23" s="552"/>
      <c r="AF23" s="552"/>
      <c r="AG23" s="552"/>
      <c r="AH23" s="552"/>
      <c r="AI23" s="552"/>
      <c r="AJ23" s="552"/>
      <c r="AK23" s="552"/>
      <c r="AL23" s="552"/>
      <c r="AM23" s="552"/>
      <c r="AN23" s="552"/>
      <c r="AO23" s="552"/>
      <c r="AP23" s="552"/>
      <c r="AQ23" s="552"/>
      <c r="AR23" s="552"/>
      <c r="AS23" s="552"/>
      <c r="AT23" s="553">
        <f>BK23+CC23+CV23</f>
        <v>52533.862500000003</v>
      </c>
      <c r="AU23" s="552"/>
      <c r="AV23" s="552"/>
      <c r="AW23" s="552"/>
      <c r="AX23" s="552"/>
      <c r="AY23" s="552"/>
      <c r="AZ23" s="552"/>
      <c r="BA23" s="552"/>
      <c r="BB23" s="552"/>
      <c r="BC23" s="552"/>
      <c r="BD23" s="552"/>
      <c r="BE23" s="552"/>
      <c r="BF23" s="552"/>
      <c r="BG23" s="552"/>
      <c r="BH23" s="552"/>
      <c r="BI23" s="552"/>
      <c r="BJ23" s="552"/>
      <c r="BK23" s="553">
        <v>9401</v>
      </c>
      <c r="BL23" s="553"/>
      <c r="BM23" s="553"/>
      <c r="BN23" s="553"/>
      <c r="BO23" s="553"/>
      <c r="BP23" s="553"/>
      <c r="BQ23" s="553"/>
      <c r="BR23" s="553"/>
      <c r="BS23" s="553"/>
      <c r="BT23" s="553"/>
      <c r="BU23" s="553"/>
      <c r="BV23" s="553"/>
      <c r="BW23" s="553"/>
      <c r="BX23" s="553"/>
      <c r="BY23" s="553"/>
      <c r="BZ23" s="553"/>
      <c r="CA23" s="553"/>
      <c r="CB23" s="553"/>
      <c r="CC23" s="553">
        <f>36750-9800+59.29</f>
        <v>27009.29</v>
      </c>
      <c r="CD23" s="553"/>
      <c r="CE23" s="553"/>
      <c r="CF23" s="553"/>
      <c r="CG23" s="553"/>
      <c r="CH23" s="553"/>
      <c r="CI23" s="553"/>
      <c r="CJ23" s="553"/>
      <c r="CK23" s="553"/>
      <c r="CL23" s="553"/>
      <c r="CM23" s="553"/>
      <c r="CN23" s="553"/>
      <c r="CO23" s="553"/>
      <c r="CP23" s="553"/>
      <c r="CQ23" s="553"/>
      <c r="CR23" s="553"/>
      <c r="CS23" s="553"/>
      <c r="CT23" s="553"/>
      <c r="CU23" s="553"/>
      <c r="CV23" s="553">
        <f>25223.5725-9100</f>
        <v>16123.572499999998</v>
      </c>
      <c r="CW23" s="553"/>
      <c r="CX23" s="553"/>
      <c r="CY23" s="553"/>
      <c r="CZ23" s="553"/>
      <c r="DA23" s="553"/>
      <c r="DB23" s="553"/>
      <c r="DC23" s="553"/>
      <c r="DD23" s="553"/>
      <c r="DE23" s="553"/>
      <c r="DF23" s="553"/>
      <c r="DG23" s="553"/>
      <c r="DH23" s="553"/>
      <c r="DI23" s="553"/>
      <c r="DJ23" s="553"/>
      <c r="DK23" s="553"/>
      <c r="DL23" s="553"/>
      <c r="DM23" s="553"/>
      <c r="DN23" s="553">
        <f>CC23/1.3*0.8</f>
        <v>16621.101538461538</v>
      </c>
      <c r="DO23" s="553"/>
      <c r="DP23" s="553"/>
      <c r="DQ23" s="553"/>
      <c r="DR23" s="553"/>
      <c r="DS23" s="553"/>
      <c r="DT23" s="553"/>
      <c r="DU23" s="553"/>
      <c r="DV23" s="553"/>
      <c r="DW23" s="553"/>
      <c r="DX23" s="553"/>
      <c r="DY23" s="553"/>
      <c r="DZ23" s="553"/>
      <c r="EA23" s="553"/>
      <c r="EB23" s="553"/>
      <c r="EC23" s="553"/>
      <c r="ED23" s="553">
        <f>CC23/1.3*0.5</f>
        <v>10388.188461538461</v>
      </c>
      <c r="EE23" s="553"/>
      <c r="EF23" s="553"/>
      <c r="EG23" s="553"/>
      <c r="EH23" s="553"/>
      <c r="EI23" s="553"/>
      <c r="EJ23" s="553"/>
      <c r="EK23" s="553"/>
      <c r="EL23" s="553"/>
      <c r="EM23" s="553"/>
      <c r="EN23" s="553"/>
      <c r="EO23" s="553"/>
      <c r="EP23" s="553"/>
      <c r="EQ23" s="553"/>
      <c r="ER23" s="553"/>
      <c r="ES23" s="553"/>
      <c r="ET23" s="553">
        <f>AD23*AT23*12</f>
        <v>403460.06400000007</v>
      </c>
      <c r="EU23" s="553"/>
      <c r="EV23" s="553"/>
      <c r="EW23" s="553"/>
      <c r="EX23" s="553"/>
      <c r="EY23" s="553"/>
      <c r="EZ23" s="553"/>
      <c r="FA23" s="553"/>
      <c r="FB23" s="553"/>
      <c r="FC23" s="553"/>
      <c r="FD23" s="553"/>
      <c r="FE23" s="553"/>
      <c r="FF23" s="553"/>
      <c r="FG23" s="553"/>
      <c r="FH23" s="553"/>
      <c r="FI23" s="553"/>
      <c r="FJ23" s="553"/>
      <c r="FM23" s="547"/>
      <c r="FN23" s="547"/>
      <c r="FO23" s="547"/>
      <c r="FP23" s="547"/>
      <c r="FQ23" s="547"/>
      <c r="FR23" s="547"/>
      <c r="FS23" s="547"/>
      <c r="FT23" s="547"/>
      <c r="FU23" s="547"/>
      <c r="FV23" s="547"/>
      <c r="FW23" s="547"/>
      <c r="FX23" s="547"/>
      <c r="FY23" s="547"/>
      <c r="FZ23" s="547"/>
      <c r="GA23" s="547"/>
      <c r="GB23" s="547"/>
      <c r="GC23" s="547"/>
      <c r="GD23" s="547"/>
      <c r="GE23" s="547"/>
      <c r="GF23" s="547"/>
      <c r="GG23" s="547"/>
      <c r="GH23" s="547"/>
      <c r="GI23" s="547"/>
      <c r="GJ23" s="547"/>
      <c r="GK23" s="547"/>
      <c r="GL23" s="547"/>
    </row>
    <row r="24" spans="1:206" s="214" customFormat="1" x14ac:dyDescent="0.25">
      <c r="A24" s="568" t="s">
        <v>239</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70"/>
      <c r="AD24" s="552">
        <f>AD22+AD23</f>
        <v>41.84</v>
      </c>
      <c r="AE24" s="552"/>
      <c r="AF24" s="552"/>
      <c r="AG24" s="552"/>
      <c r="AH24" s="552"/>
      <c r="AI24" s="552"/>
      <c r="AJ24" s="552"/>
      <c r="AK24" s="552"/>
      <c r="AL24" s="552"/>
      <c r="AM24" s="552"/>
      <c r="AN24" s="552"/>
      <c r="AO24" s="552"/>
      <c r="AP24" s="552"/>
      <c r="AQ24" s="552"/>
      <c r="AR24" s="552"/>
      <c r="AS24" s="552"/>
      <c r="AT24" s="552"/>
      <c r="AU24" s="552"/>
      <c r="AV24" s="552"/>
      <c r="AW24" s="552"/>
      <c r="AX24" s="552"/>
      <c r="AY24" s="552"/>
      <c r="AZ24" s="552"/>
      <c r="BA24" s="552"/>
      <c r="BB24" s="552"/>
      <c r="BC24" s="552"/>
      <c r="BD24" s="552"/>
      <c r="BE24" s="552"/>
      <c r="BF24" s="552"/>
      <c r="BG24" s="552"/>
      <c r="BH24" s="552"/>
      <c r="BI24" s="552"/>
      <c r="BJ24" s="552"/>
      <c r="BK24" s="552"/>
      <c r="BL24" s="552"/>
      <c r="BM24" s="552"/>
      <c r="BN24" s="552"/>
      <c r="BO24" s="552"/>
      <c r="BP24" s="552"/>
      <c r="BQ24" s="552"/>
      <c r="BR24" s="552"/>
      <c r="BS24" s="552"/>
      <c r="BT24" s="552"/>
      <c r="BU24" s="552"/>
      <c r="BV24" s="552"/>
      <c r="BW24" s="552"/>
      <c r="BX24" s="552"/>
      <c r="BY24" s="552"/>
      <c r="BZ24" s="552"/>
      <c r="CA24" s="552"/>
      <c r="CB24" s="552"/>
      <c r="CC24" s="553"/>
      <c r="CD24" s="553"/>
      <c r="CE24" s="553"/>
      <c r="CF24" s="553"/>
      <c r="CG24" s="553"/>
      <c r="CH24" s="553"/>
      <c r="CI24" s="553"/>
      <c r="CJ24" s="553"/>
      <c r="CK24" s="553"/>
      <c r="CL24" s="553"/>
      <c r="CM24" s="553"/>
      <c r="CN24" s="553"/>
      <c r="CO24" s="553"/>
      <c r="CP24" s="553"/>
      <c r="CQ24" s="553"/>
      <c r="CR24" s="553"/>
      <c r="CS24" s="553"/>
      <c r="CT24" s="553"/>
      <c r="CU24" s="553"/>
      <c r="CV24" s="553"/>
      <c r="CW24" s="553"/>
      <c r="CX24" s="553"/>
      <c r="CY24" s="553"/>
      <c r="CZ24" s="553"/>
      <c r="DA24" s="553"/>
      <c r="DB24" s="553"/>
      <c r="DC24" s="553"/>
      <c r="DD24" s="553"/>
      <c r="DE24" s="553"/>
      <c r="DF24" s="553"/>
      <c r="DG24" s="553"/>
      <c r="DH24" s="553"/>
      <c r="DI24" s="553"/>
      <c r="DJ24" s="553"/>
      <c r="DK24" s="553"/>
      <c r="DL24" s="553"/>
      <c r="DM24" s="553"/>
      <c r="DN24" s="553"/>
      <c r="DO24" s="553"/>
      <c r="DP24" s="553"/>
      <c r="DQ24" s="553"/>
      <c r="DR24" s="553"/>
      <c r="DS24" s="553"/>
      <c r="DT24" s="553"/>
      <c r="DU24" s="553"/>
      <c r="DV24" s="553"/>
      <c r="DW24" s="553"/>
      <c r="DX24" s="553"/>
      <c r="DY24" s="553"/>
      <c r="DZ24" s="553"/>
      <c r="EA24" s="553"/>
      <c r="EB24" s="553"/>
      <c r="EC24" s="553"/>
      <c r="ED24" s="553"/>
      <c r="EE24" s="553"/>
      <c r="EF24" s="553"/>
      <c r="EG24" s="553"/>
      <c r="EH24" s="553"/>
      <c r="EI24" s="553"/>
      <c r="EJ24" s="553"/>
      <c r="EK24" s="553"/>
      <c r="EL24" s="553"/>
      <c r="EM24" s="553"/>
      <c r="EN24" s="553"/>
      <c r="EO24" s="553"/>
      <c r="EP24" s="553"/>
      <c r="EQ24" s="553"/>
      <c r="ER24" s="553"/>
      <c r="ES24" s="553"/>
      <c r="ET24" s="554">
        <f>ET22+ET23</f>
        <v>43535150.061600015</v>
      </c>
      <c r="EU24" s="554"/>
      <c r="EV24" s="554"/>
      <c r="EW24" s="554"/>
      <c r="EX24" s="554"/>
      <c r="EY24" s="554"/>
      <c r="EZ24" s="554"/>
      <c r="FA24" s="554"/>
      <c r="FB24" s="554"/>
      <c r="FC24" s="554"/>
      <c r="FD24" s="554"/>
      <c r="FE24" s="554"/>
      <c r="FF24" s="554"/>
      <c r="FG24" s="554"/>
      <c r="FH24" s="554"/>
      <c r="FI24" s="554"/>
      <c r="FJ24" s="554"/>
    </row>
    <row r="25" spans="1:206" s="214" customFormat="1" ht="14.25" customHeight="1" x14ac:dyDescent="0.25">
      <c r="A25" s="565" t="s">
        <v>235</v>
      </c>
      <c r="B25" s="566"/>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66"/>
      <c r="AY25" s="566"/>
      <c r="AZ25" s="566"/>
      <c r="BA25" s="566"/>
      <c r="BB25" s="566"/>
      <c r="BC25" s="566"/>
      <c r="BD25" s="566"/>
      <c r="BE25" s="566"/>
      <c r="BF25" s="566"/>
      <c r="BG25" s="566"/>
      <c r="BH25" s="566"/>
      <c r="BI25" s="566"/>
      <c r="BJ25" s="566"/>
      <c r="BK25" s="566"/>
      <c r="BL25" s="566"/>
      <c r="BM25" s="566"/>
      <c r="BN25" s="566"/>
      <c r="BO25" s="566"/>
      <c r="BP25" s="566"/>
      <c r="BQ25" s="566"/>
      <c r="BR25" s="566"/>
      <c r="BS25" s="566"/>
      <c r="BT25" s="566"/>
      <c r="BU25" s="566"/>
      <c r="BV25" s="566"/>
      <c r="BW25" s="566"/>
      <c r="BX25" s="566"/>
      <c r="BY25" s="566"/>
      <c r="BZ25" s="566"/>
      <c r="CA25" s="566"/>
      <c r="CB25" s="566"/>
      <c r="CC25" s="566"/>
      <c r="CD25" s="566"/>
      <c r="CE25" s="566"/>
      <c r="CF25" s="566"/>
      <c r="CG25" s="566"/>
      <c r="CH25" s="566"/>
      <c r="CI25" s="566"/>
      <c r="CJ25" s="566"/>
      <c r="CK25" s="566"/>
      <c r="CL25" s="566"/>
      <c r="CM25" s="566"/>
      <c r="CN25" s="566"/>
      <c r="CO25" s="566"/>
      <c r="CP25" s="566"/>
      <c r="CQ25" s="566"/>
      <c r="CR25" s="566"/>
      <c r="CS25" s="566"/>
      <c r="CT25" s="566"/>
      <c r="CU25" s="566"/>
      <c r="CV25" s="566"/>
      <c r="CW25" s="566"/>
      <c r="CX25" s="566"/>
      <c r="CY25" s="566"/>
      <c r="CZ25" s="566"/>
      <c r="DA25" s="566"/>
      <c r="DB25" s="566"/>
      <c r="DC25" s="566"/>
      <c r="DD25" s="566"/>
      <c r="DE25" s="566"/>
      <c r="DF25" s="566"/>
      <c r="DG25" s="566"/>
      <c r="DH25" s="566"/>
      <c r="DI25" s="566"/>
      <c r="DJ25" s="566"/>
      <c r="DK25" s="566"/>
      <c r="DL25" s="566"/>
      <c r="DM25" s="566"/>
      <c r="DN25" s="566"/>
      <c r="DO25" s="566"/>
      <c r="DP25" s="566"/>
      <c r="DQ25" s="566"/>
      <c r="DR25" s="566"/>
      <c r="DS25" s="566"/>
      <c r="DT25" s="566"/>
      <c r="DU25" s="566"/>
      <c r="DV25" s="566"/>
      <c r="DW25" s="566"/>
      <c r="DX25" s="566"/>
      <c r="DY25" s="566"/>
      <c r="DZ25" s="566"/>
      <c r="EA25" s="566"/>
      <c r="EB25" s="566"/>
      <c r="EC25" s="566"/>
      <c r="ED25" s="566"/>
      <c r="EE25" s="566"/>
      <c r="EF25" s="566"/>
      <c r="EG25" s="566"/>
      <c r="EH25" s="566"/>
      <c r="EI25" s="566"/>
      <c r="EJ25" s="566"/>
      <c r="EK25" s="566"/>
      <c r="EL25" s="566"/>
      <c r="EM25" s="566"/>
      <c r="EN25" s="566"/>
      <c r="EO25" s="566"/>
      <c r="EP25" s="566"/>
      <c r="EQ25" s="566"/>
      <c r="ER25" s="566"/>
      <c r="ES25" s="566"/>
      <c r="ET25" s="566"/>
      <c r="EU25" s="566"/>
      <c r="EV25" s="566"/>
      <c r="EW25" s="566"/>
      <c r="EX25" s="566"/>
      <c r="EY25" s="566"/>
      <c r="EZ25" s="566"/>
      <c r="FA25" s="566"/>
      <c r="FB25" s="566"/>
      <c r="FC25" s="566"/>
      <c r="FD25" s="566"/>
      <c r="FE25" s="566"/>
      <c r="FF25" s="566"/>
      <c r="FG25" s="566"/>
      <c r="FH25" s="566"/>
      <c r="FI25" s="566"/>
      <c r="FJ25" s="567"/>
    </row>
    <row r="26" spans="1:206" s="214" customFormat="1" x14ac:dyDescent="0.25">
      <c r="A26" s="700" t="s">
        <v>432</v>
      </c>
      <c r="B26" s="700"/>
      <c r="C26" s="700"/>
      <c r="D26" s="700"/>
      <c r="E26" s="700"/>
      <c r="F26" s="700"/>
      <c r="G26" s="617" t="s">
        <v>430</v>
      </c>
      <c r="H26" s="618"/>
      <c r="I26" s="618"/>
      <c r="J26" s="618"/>
      <c r="K26" s="618"/>
      <c r="L26" s="618"/>
      <c r="M26" s="618"/>
      <c r="N26" s="618"/>
      <c r="O26" s="618"/>
      <c r="P26" s="618"/>
      <c r="Q26" s="618"/>
      <c r="R26" s="618"/>
      <c r="S26" s="618"/>
      <c r="T26" s="618"/>
      <c r="U26" s="618"/>
      <c r="V26" s="618"/>
      <c r="W26" s="618"/>
      <c r="X26" s="618"/>
      <c r="Y26" s="618"/>
      <c r="Z26" s="618"/>
      <c r="AA26" s="618"/>
      <c r="AB26" s="618"/>
      <c r="AC26" s="619"/>
      <c r="AD26" s="552">
        <v>31.56</v>
      </c>
      <c r="AE26" s="552"/>
      <c r="AF26" s="552"/>
      <c r="AG26" s="552"/>
      <c r="AH26" s="552"/>
      <c r="AI26" s="552"/>
      <c r="AJ26" s="552"/>
      <c r="AK26" s="552"/>
      <c r="AL26" s="552"/>
      <c r="AM26" s="552"/>
      <c r="AN26" s="552"/>
      <c r="AO26" s="552"/>
      <c r="AP26" s="552"/>
      <c r="AQ26" s="552"/>
      <c r="AR26" s="552"/>
      <c r="AS26" s="552"/>
      <c r="AT26" s="553">
        <f>BK26+CC26+CV26</f>
        <v>60315.717875500006</v>
      </c>
      <c r="AU26" s="552"/>
      <c r="AV26" s="552"/>
      <c r="AW26" s="552"/>
      <c r="AX26" s="552"/>
      <c r="AY26" s="552"/>
      <c r="AZ26" s="552"/>
      <c r="BA26" s="552"/>
      <c r="BB26" s="552"/>
      <c r="BC26" s="552"/>
      <c r="BD26" s="552"/>
      <c r="BE26" s="552"/>
      <c r="BF26" s="552"/>
      <c r="BG26" s="552"/>
      <c r="BH26" s="552"/>
      <c r="BI26" s="552"/>
      <c r="BJ26" s="552"/>
      <c r="BK26" s="553">
        <v>10862</v>
      </c>
      <c r="BL26" s="553"/>
      <c r="BM26" s="553"/>
      <c r="BN26" s="553"/>
      <c r="BO26" s="553"/>
      <c r="BP26" s="553"/>
      <c r="BQ26" s="553"/>
      <c r="BR26" s="553"/>
      <c r="BS26" s="553"/>
      <c r="BT26" s="553"/>
      <c r="BU26" s="553"/>
      <c r="BV26" s="553"/>
      <c r="BW26" s="553"/>
      <c r="BX26" s="553"/>
      <c r="BY26" s="553"/>
      <c r="BZ26" s="553"/>
      <c r="CA26" s="553"/>
      <c r="CB26" s="553"/>
      <c r="CC26" s="553">
        <f>20774.746+7697.88+301.94+1058.9-0.01+110.91</f>
        <v>29944.366000000002</v>
      </c>
      <c r="CD26" s="553"/>
      <c r="CE26" s="553"/>
      <c r="CF26" s="553"/>
      <c r="CG26" s="553"/>
      <c r="CH26" s="553"/>
      <c r="CI26" s="553"/>
      <c r="CJ26" s="553"/>
      <c r="CK26" s="553"/>
      <c r="CL26" s="553"/>
      <c r="CM26" s="553"/>
      <c r="CN26" s="553"/>
      <c r="CO26" s="553"/>
      <c r="CP26" s="553"/>
      <c r="CQ26" s="553"/>
      <c r="CR26" s="553"/>
      <c r="CS26" s="553"/>
      <c r="CT26" s="553"/>
      <c r="CU26" s="553"/>
      <c r="CV26" s="553">
        <f>6396.9318755+13112.42</f>
        <v>19509.3518755</v>
      </c>
      <c r="CW26" s="553"/>
      <c r="CX26" s="553"/>
      <c r="CY26" s="553"/>
      <c r="CZ26" s="553"/>
      <c r="DA26" s="553"/>
      <c r="DB26" s="553"/>
      <c r="DC26" s="553"/>
      <c r="DD26" s="553"/>
      <c r="DE26" s="553"/>
      <c r="DF26" s="553"/>
      <c r="DG26" s="553"/>
      <c r="DH26" s="553"/>
      <c r="DI26" s="553"/>
      <c r="DJ26" s="553"/>
      <c r="DK26" s="553"/>
      <c r="DL26" s="553"/>
      <c r="DM26" s="553"/>
      <c r="DN26" s="553">
        <f>CC26/1.3*0.8</f>
        <v>18427.302153846154</v>
      </c>
      <c r="DO26" s="553"/>
      <c r="DP26" s="553"/>
      <c r="DQ26" s="553"/>
      <c r="DR26" s="553"/>
      <c r="DS26" s="553"/>
      <c r="DT26" s="553"/>
      <c r="DU26" s="553"/>
      <c r="DV26" s="553"/>
      <c r="DW26" s="553"/>
      <c r="DX26" s="553"/>
      <c r="DY26" s="553"/>
      <c r="DZ26" s="553"/>
      <c r="EA26" s="553"/>
      <c r="EB26" s="553"/>
      <c r="EC26" s="553"/>
      <c r="ED26" s="553">
        <f>CC26/1.3*0.5</f>
        <v>11517.063846153846</v>
      </c>
      <c r="EE26" s="553"/>
      <c r="EF26" s="553"/>
      <c r="EG26" s="553"/>
      <c r="EH26" s="553"/>
      <c r="EI26" s="553"/>
      <c r="EJ26" s="553"/>
      <c r="EK26" s="553"/>
      <c r="EL26" s="553"/>
      <c r="EM26" s="553"/>
      <c r="EN26" s="553"/>
      <c r="EO26" s="553"/>
      <c r="EP26" s="553"/>
      <c r="EQ26" s="553"/>
      <c r="ER26" s="553"/>
      <c r="ES26" s="553"/>
      <c r="ET26" s="553">
        <f>AD26*AT26*12+1.25</f>
        <v>22842769.923809361</v>
      </c>
      <c r="EU26" s="553"/>
      <c r="EV26" s="553"/>
      <c r="EW26" s="553"/>
      <c r="EX26" s="553"/>
      <c r="EY26" s="553"/>
      <c r="EZ26" s="553"/>
      <c r="FA26" s="553"/>
      <c r="FB26" s="553"/>
      <c r="FC26" s="553"/>
      <c r="FD26" s="553"/>
      <c r="FE26" s="553"/>
      <c r="FF26" s="553"/>
      <c r="FG26" s="553"/>
      <c r="FH26" s="553"/>
      <c r="FI26" s="553"/>
      <c r="FJ26" s="553"/>
    </row>
    <row r="27" spans="1:206" s="214" customFormat="1" ht="27.75" customHeight="1" x14ac:dyDescent="0.25">
      <c r="A27" s="627" t="s">
        <v>236</v>
      </c>
      <c r="B27" s="628"/>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9"/>
      <c r="AD27" s="552">
        <f>AD26</f>
        <v>31.56</v>
      </c>
      <c r="AE27" s="552"/>
      <c r="AF27" s="552"/>
      <c r="AG27" s="552"/>
      <c r="AH27" s="552"/>
      <c r="AI27" s="552"/>
      <c r="AJ27" s="552"/>
      <c r="AK27" s="552"/>
      <c r="AL27" s="552"/>
      <c r="AM27" s="552"/>
      <c r="AN27" s="552"/>
      <c r="AO27" s="552"/>
      <c r="AP27" s="552"/>
      <c r="AQ27" s="552"/>
      <c r="AR27" s="552"/>
      <c r="AS27" s="552"/>
      <c r="AT27" s="552"/>
      <c r="AU27" s="552"/>
      <c r="AV27" s="552"/>
      <c r="AW27" s="552"/>
      <c r="AX27" s="552"/>
      <c r="AY27" s="552"/>
      <c r="AZ27" s="552"/>
      <c r="BA27" s="552"/>
      <c r="BB27" s="552"/>
      <c r="BC27" s="552"/>
      <c r="BD27" s="552"/>
      <c r="BE27" s="552"/>
      <c r="BF27" s="552"/>
      <c r="BG27" s="552"/>
      <c r="BH27" s="552"/>
      <c r="BI27" s="552"/>
      <c r="BJ27" s="552"/>
      <c r="BK27" s="552"/>
      <c r="BL27" s="552"/>
      <c r="BM27" s="552"/>
      <c r="BN27" s="552"/>
      <c r="BO27" s="552"/>
      <c r="BP27" s="552"/>
      <c r="BQ27" s="552"/>
      <c r="BR27" s="552"/>
      <c r="BS27" s="552"/>
      <c r="BT27" s="552"/>
      <c r="BU27" s="552"/>
      <c r="BV27" s="552"/>
      <c r="BW27" s="552"/>
      <c r="BX27" s="552"/>
      <c r="BY27" s="552"/>
      <c r="BZ27" s="552"/>
      <c r="CA27" s="552"/>
      <c r="CB27" s="552"/>
      <c r="CC27" s="553"/>
      <c r="CD27" s="553"/>
      <c r="CE27" s="553"/>
      <c r="CF27" s="553"/>
      <c r="CG27" s="553"/>
      <c r="CH27" s="553"/>
      <c r="CI27" s="553"/>
      <c r="CJ27" s="553"/>
      <c r="CK27" s="553"/>
      <c r="CL27" s="553"/>
      <c r="CM27" s="553"/>
      <c r="CN27" s="553"/>
      <c r="CO27" s="553"/>
      <c r="CP27" s="553"/>
      <c r="CQ27" s="553"/>
      <c r="CR27" s="553"/>
      <c r="CS27" s="553"/>
      <c r="CT27" s="553"/>
      <c r="CU27" s="553"/>
      <c r="CV27" s="553"/>
      <c r="CW27" s="553"/>
      <c r="CX27" s="553"/>
      <c r="CY27" s="553"/>
      <c r="CZ27" s="553"/>
      <c r="DA27" s="553"/>
      <c r="DB27" s="553"/>
      <c r="DC27" s="553"/>
      <c r="DD27" s="553"/>
      <c r="DE27" s="553"/>
      <c r="DF27" s="553"/>
      <c r="DG27" s="553"/>
      <c r="DH27" s="553"/>
      <c r="DI27" s="553"/>
      <c r="DJ27" s="553"/>
      <c r="DK27" s="553"/>
      <c r="DL27" s="553"/>
      <c r="DM27" s="553"/>
      <c r="DN27" s="553"/>
      <c r="DO27" s="553"/>
      <c r="DP27" s="553"/>
      <c r="DQ27" s="553"/>
      <c r="DR27" s="553"/>
      <c r="DS27" s="553"/>
      <c r="DT27" s="553"/>
      <c r="DU27" s="553"/>
      <c r="DV27" s="553"/>
      <c r="DW27" s="553"/>
      <c r="DX27" s="553"/>
      <c r="DY27" s="553"/>
      <c r="DZ27" s="553"/>
      <c r="EA27" s="553"/>
      <c r="EB27" s="553"/>
      <c r="EC27" s="553"/>
      <c r="ED27" s="553"/>
      <c r="EE27" s="553"/>
      <c r="EF27" s="553"/>
      <c r="EG27" s="553"/>
      <c r="EH27" s="553"/>
      <c r="EI27" s="553"/>
      <c r="EJ27" s="553"/>
      <c r="EK27" s="553"/>
      <c r="EL27" s="553"/>
      <c r="EM27" s="553"/>
      <c r="EN27" s="553"/>
      <c r="EO27" s="553"/>
      <c r="EP27" s="553"/>
      <c r="EQ27" s="553"/>
      <c r="ER27" s="553"/>
      <c r="ES27" s="553"/>
      <c r="ET27" s="554">
        <f>ET26</f>
        <v>22842769.923809361</v>
      </c>
      <c r="EU27" s="554"/>
      <c r="EV27" s="554"/>
      <c r="EW27" s="554"/>
      <c r="EX27" s="554"/>
      <c r="EY27" s="554"/>
      <c r="EZ27" s="554"/>
      <c r="FA27" s="554"/>
      <c r="FB27" s="554"/>
      <c r="FC27" s="554"/>
      <c r="FD27" s="554"/>
      <c r="FE27" s="554"/>
      <c r="FF27" s="554"/>
      <c r="FG27" s="554"/>
      <c r="FH27" s="554"/>
      <c r="FI27" s="554"/>
      <c r="FJ27" s="554"/>
    </row>
    <row r="28" spans="1:206" s="214" customFormat="1" x14ac:dyDescent="0.25">
      <c r="A28" s="549" t="s">
        <v>55</v>
      </c>
      <c r="B28" s="550"/>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1"/>
      <c r="AD28" s="552">
        <f>AD20+AD27+AD24</f>
        <v>75.400000000000006</v>
      </c>
      <c r="AE28" s="552"/>
      <c r="AF28" s="552"/>
      <c r="AG28" s="552"/>
      <c r="AH28" s="552"/>
      <c r="AI28" s="552"/>
      <c r="AJ28" s="552"/>
      <c r="AK28" s="552"/>
      <c r="AL28" s="552"/>
      <c r="AM28" s="552"/>
      <c r="AN28" s="552"/>
      <c r="AO28" s="552"/>
      <c r="AP28" s="552"/>
      <c r="AQ28" s="552"/>
      <c r="AR28" s="552"/>
      <c r="AS28" s="552"/>
      <c r="AT28" s="552"/>
      <c r="AU28" s="552"/>
      <c r="AV28" s="552"/>
      <c r="AW28" s="552"/>
      <c r="AX28" s="552"/>
      <c r="AY28" s="552"/>
      <c r="AZ28" s="552"/>
      <c r="BA28" s="552"/>
      <c r="BB28" s="552"/>
      <c r="BC28" s="552"/>
      <c r="BD28" s="552"/>
      <c r="BE28" s="552"/>
      <c r="BF28" s="552"/>
      <c r="BG28" s="552"/>
      <c r="BH28" s="552"/>
      <c r="BI28" s="552"/>
      <c r="BJ28" s="552"/>
      <c r="BK28" s="552"/>
      <c r="BL28" s="552"/>
      <c r="BM28" s="552"/>
      <c r="BN28" s="552"/>
      <c r="BO28" s="552"/>
      <c r="BP28" s="552"/>
      <c r="BQ28" s="552"/>
      <c r="BR28" s="552"/>
      <c r="BS28" s="552"/>
      <c r="BT28" s="552"/>
      <c r="BU28" s="552"/>
      <c r="BV28" s="552"/>
      <c r="BW28" s="552"/>
      <c r="BX28" s="552"/>
      <c r="BY28" s="552"/>
      <c r="BZ28" s="552"/>
      <c r="CA28" s="552"/>
      <c r="CB28" s="552"/>
      <c r="CC28" s="553"/>
      <c r="CD28" s="553"/>
      <c r="CE28" s="553"/>
      <c r="CF28" s="553"/>
      <c r="CG28" s="553"/>
      <c r="CH28" s="553"/>
      <c r="CI28" s="553"/>
      <c r="CJ28" s="553"/>
      <c r="CK28" s="553"/>
      <c r="CL28" s="553"/>
      <c r="CM28" s="553"/>
      <c r="CN28" s="553"/>
      <c r="CO28" s="553"/>
      <c r="CP28" s="553"/>
      <c r="CQ28" s="553"/>
      <c r="CR28" s="553"/>
      <c r="CS28" s="553"/>
      <c r="CT28" s="553"/>
      <c r="CU28" s="553"/>
      <c r="CV28" s="553"/>
      <c r="CW28" s="553"/>
      <c r="CX28" s="553"/>
      <c r="CY28" s="553"/>
      <c r="CZ28" s="553"/>
      <c r="DA28" s="553"/>
      <c r="DB28" s="553"/>
      <c r="DC28" s="553"/>
      <c r="DD28" s="553"/>
      <c r="DE28" s="553"/>
      <c r="DF28" s="553"/>
      <c r="DG28" s="553"/>
      <c r="DH28" s="553"/>
      <c r="DI28" s="553"/>
      <c r="DJ28" s="553"/>
      <c r="DK28" s="553"/>
      <c r="DL28" s="553"/>
      <c r="DM28" s="553"/>
      <c r="DN28" s="553"/>
      <c r="DO28" s="553"/>
      <c r="DP28" s="553"/>
      <c r="DQ28" s="553"/>
      <c r="DR28" s="553"/>
      <c r="DS28" s="553"/>
      <c r="DT28" s="553"/>
      <c r="DU28" s="553"/>
      <c r="DV28" s="553"/>
      <c r="DW28" s="553"/>
      <c r="DX28" s="553"/>
      <c r="DY28" s="553"/>
      <c r="DZ28" s="553"/>
      <c r="EA28" s="553"/>
      <c r="EB28" s="553"/>
      <c r="EC28" s="553"/>
      <c r="ED28" s="553"/>
      <c r="EE28" s="553"/>
      <c r="EF28" s="553"/>
      <c r="EG28" s="553"/>
      <c r="EH28" s="553"/>
      <c r="EI28" s="553"/>
      <c r="EJ28" s="553"/>
      <c r="EK28" s="553"/>
      <c r="EL28" s="553"/>
      <c r="EM28" s="553"/>
      <c r="EN28" s="553"/>
      <c r="EO28" s="553"/>
      <c r="EP28" s="553"/>
      <c r="EQ28" s="553"/>
      <c r="ER28" s="553"/>
      <c r="ES28" s="553"/>
      <c r="ET28" s="554">
        <f>ET20+ET27+ET24</f>
        <v>70872539.977409378</v>
      </c>
      <c r="EU28" s="554"/>
      <c r="EV28" s="554"/>
      <c r="EW28" s="554"/>
      <c r="EX28" s="554"/>
      <c r="EY28" s="554"/>
      <c r="EZ28" s="554"/>
      <c r="FA28" s="554"/>
      <c r="FB28" s="554"/>
      <c r="FC28" s="554"/>
      <c r="FD28" s="554"/>
      <c r="FE28" s="554"/>
      <c r="FF28" s="554"/>
      <c r="FG28" s="554"/>
      <c r="FH28" s="554"/>
      <c r="FI28" s="554"/>
      <c r="FJ28" s="554"/>
      <c r="FL28" s="547"/>
      <c r="FM28" s="547"/>
      <c r="FN28" s="547"/>
      <c r="FO28" s="547"/>
      <c r="FP28" s="547"/>
      <c r="FQ28" s="547"/>
      <c r="FR28" s="547"/>
      <c r="FS28" s="547"/>
      <c r="FT28" s="547"/>
      <c r="FU28" s="547"/>
      <c r="FV28" s="547"/>
      <c r="FW28" s="547"/>
      <c r="FX28" s="547"/>
      <c r="FY28" s="547"/>
      <c r="FZ28" s="547"/>
      <c r="GA28" s="547"/>
      <c r="GB28" s="547"/>
      <c r="GC28" s="547"/>
      <c r="GD28" s="547"/>
      <c r="GE28" s="547"/>
      <c r="GF28" s="547"/>
      <c r="GG28" s="547"/>
      <c r="GH28" s="547"/>
      <c r="GI28" s="547"/>
      <c r="GJ28" s="547"/>
      <c r="GK28" s="547"/>
      <c r="GL28" s="547"/>
      <c r="GM28" s="547"/>
      <c r="GN28" s="547"/>
      <c r="GO28" s="547"/>
      <c r="GP28" s="547"/>
    </row>
    <row r="29" spans="1:206" x14ac:dyDescent="0.2">
      <c r="FN29" s="697"/>
      <c r="FO29" s="597"/>
      <c r="FP29" s="597"/>
      <c r="FQ29" s="597"/>
      <c r="FR29" s="597"/>
      <c r="FS29" s="597"/>
      <c r="FT29" s="597"/>
      <c r="FU29" s="597"/>
      <c r="FV29" s="597"/>
      <c r="FW29" s="597"/>
      <c r="FX29" s="597"/>
      <c r="FY29" s="597"/>
      <c r="FZ29" s="597"/>
      <c r="GA29" s="597"/>
      <c r="GB29" s="597"/>
      <c r="GC29" s="597"/>
      <c r="GD29" s="597"/>
      <c r="GE29" s="597"/>
      <c r="GF29" s="597"/>
      <c r="GG29" s="597"/>
      <c r="GH29" s="597"/>
      <c r="GI29" s="597"/>
      <c r="GJ29" s="597"/>
      <c r="GK29" s="597"/>
      <c r="GL29" s="597"/>
      <c r="GM29" s="277"/>
    </row>
    <row r="31" spans="1:206" x14ac:dyDescent="0.2">
      <c r="AE31" s="597"/>
      <c r="AF31" s="597"/>
      <c r="AG31" s="597"/>
      <c r="AH31" s="597"/>
      <c r="AI31" s="597"/>
      <c r="AJ31" s="597"/>
      <c r="AK31" s="597"/>
      <c r="AL31" s="597"/>
      <c r="AM31" s="597"/>
      <c r="AN31" s="597"/>
      <c r="AO31" s="597"/>
      <c r="AP31" s="597"/>
      <c r="AQ31" s="597"/>
      <c r="AR31" s="597"/>
    </row>
  </sheetData>
  <mergeCells count="125">
    <mergeCell ref="FL22:GC22"/>
    <mergeCell ref="GE22:GX22"/>
    <mergeCell ref="FM23:GL23"/>
    <mergeCell ref="FL28:GP28"/>
    <mergeCell ref="AE31:AR31"/>
    <mergeCell ref="CV28:DM28"/>
    <mergeCell ref="DN28:EC28"/>
    <mergeCell ref="ED28:ES28"/>
    <mergeCell ref="ET28:FJ28"/>
    <mergeCell ref="CV27:DM27"/>
    <mergeCell ref="DN27:EC27"/>
    <mergeCell ref="ED27:ES27"/>
    <mergeCell ref="ET27:FJ27"/>
    <mergeCell ref="A25:FJ25"/>
    <mergeCell ref="A26:F26"/>
    <mergeCell ref="G26:AC26"/>
    <mergeCell ref="AD26:AS26"/>
    <mergeCell ref="AT26:BJ26"/>
    <mergeCell ref="BK26:CB26"/>
    <mergeCell ref="CC26:CU26"/>
    <mergeCell ref="CV26:DM26"/>
    <mergeCell ref="DN26:EC26"/>
    <mergeCell ref="ED26:ES26"/>
    <mergeCell ref="A27:AC27"/>
    <mergeCell ref="AD27:AS27"/>
    <mergeCell ref="AT27:BJ27"/>
    <mergeCell ref="BK27:CB27"/>
    <mergeCell ref="CC27:CU27"/>
    <mergeCell ref="A28:AC28"/>
    <mergeCell ref="AD28:AS28"/>
    <mergeCell ref="AT28:BJ28"/>
    <mergeCell ref="BK28:CB28"/>
    <mergeCell ref="CC28:CU28"/>
    <mergeCell ref="ET26:FJ26"/>
    <mergeCell ref="ET23:FJ23"/>
    <mergeCell ref="A24:AC24"/>
    <mergeCell ref="AD24:AS24"/>
    <mergeCell ref="AT24:BJ24"/>
    <mergeCell ref="BK24:CB24"/>
    <mergeCell ref="CC24:CU24"/>
    <mergeCell ref="CV24:DM24"/>
    <mergeCell ref="DN24:EC24"/>
    <mergeCell ref="ED24:ES24"/>
    <mergeCell ref="ET24:FJ24"/>
    <mergeCell ref="A23:F23"/>
    <mergeCell ref="G23:AC23"/>
    <mergeCell ref="AD23:AS23"/>
    <mergeCell ref="AT23:BJ23"/>
    <mergeCell ref="BK23:CB23"/>
    <mergeCell ref="CC23:CU23"/>
    <mergeCell ref="CV23:DM23"/>
    <mergeCell ref="DN23:EC23"/>
    <mergeCell ref="ED23:ES23"/>
    <mergeCell ref="A21:FJ21"/>
    <mergeCell ref="A22:F22"/>
    <mergeCell ref="G22:AC22"/>
    <mergeCell ref="AD22:AS22"/>
    <mergeCell ref="AT22:BJ22"/>
    <mergeCell ref="BK22:CB22"/>
    <mergeCell ref="CC22:CU22"/>
    <mergeCell ref="CV22:DM22"/>
    <mergeCell ref="DN22:EC22"/>
    <mergeCell ref="ED22:ES22"/>
    <mergeCell ref="ET22:FJ22"/>
    <mergeCell ref="ET19:FJ19"/>
    <mergeCell ref="A20:AC20"/>
    <mergeCell ref="AD20:AS20"/>
    <mergeCell ref="AT20:BJ20"/>
    <mergeCell ref="BK20:CB20"/>
    <mergeCell ref="CC20:CU20"/>
    <mergeCell ref="CV20:DM20"/>
    <mergeCell ref="DN20:EC20"/>
    <mergeCell ref="ED20:ES20"/>
    <mergeCell ref="ET20:FJ20"/>
    <mergeCell ref="A19:F19"/>
    <mergeCell ref="G19:AC19"/>
    <mergeCell ref="AD19:AS19"/>
    <mergeCell ref="AT19:BJ19"/>
    <mergeCell ref="BK19:CB19"/>
    <mergeCell ref="CC19:CU19"/>
    <mergeCell ref="CV19:DM19"/>
    <mergeCell ref="DN19:EC19"/>
    <mergeCell ref="ED19:ES19"/>
    <mergeCell ref="A16:F16"/>
    <mergeCell ref="G16:AC16"/>
    <mergeCell ref="AD16:AS16"/>
    <mergeCell ref="AT16:BJ16"/>
    <mergeCell ref="BK16:CB16"/>
    <mergeCell ref="CC16:CU16"/>
    <mergeCell ref="CV16:DM16"/>
    <mergeCell ref="DN16:EC16"/>
    <mergeCell ref="ED16:ES16"/>
    <mergeCell ref="G18:AC18"/>
    <mergeCell ref="AD18:AS18"/>
    <mergeCell ref="AT18:BJ18"/>
    <mergeCell ref="BK18:CB18"/>
    <mergeCell ref="CC18:CU18"/>
    <mergeCell ref="CV18:DM18"/>
    <mergeCell ref="DN18:EC18"/>
    <mergeCell ref="ED18:ES18"/>
    <mergeCell ref="ET18:FJ18"/>
    <mergeCell ref="FM20:GB20"/>
    <mergeCell ref="GF20:GW20"/>
    <mergeCell ref="FN29:GL29"/>
    <mergeCell ref="A2:FJ2"/>
    <mergeCell ref="A4:GB4"/>
    <mergeCell ref="A6:GB6"/>
    <mergeCell ref="AC8:FJ8"/>
    <mergeCell ref="A10:AT10"/>
    <mergeCell ref="AU10:FJ10"/>
    <mergeCell ref="A13:F15"/>
    <mergeCell ref="G13:AC15"/>
    <mergeCell ref="AD13:AS15"/>
    <mergeCell ref="AT13:DM13"/>
    <mergeCell ref="DN13:EC15"/>
    <mergeCell ref="ED13:ES15"/>
    <mergeCell ref="ET13:FJ15"/>
    <mergeCell ref="AT14:BJ15"/>
    <mergeCell ref="BK14:DM14"/>
    <mergeCell ref="BK15:CB15"/>
    <mergeCell ref="CC15:CU15"/>
    <mergeCell ref="CV15:DM15"/>
    <mergeCell ref="ET16:FJ16"/>
    <mergeCell ref="A17:FJ17"/>
    <mergeCell ref="A18:F18"/>
  </mergeCells>
  <pageMargins left="0.7" right="0.7" top="0.75" bottom="0.75" header="0.3" footer="0.3"/>
  <pageSetup paperSize="9" scale="93" fitToHeight="0"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CZ502"/>
  <sheetViews>
    <sheetView view="pageBreakPreview" topLeftCell="A236" zoomScale="115" zoomScaleNormal="100" zoomScaleSheetLayoutView="115" workbookViewId="0">
      <selection activeCell="A28" sqref="A28:D28"/>
    </sheetView>
  </sheetViews>
  <sheetFormatPr defaultColWidth="0.85546875" defaultRowHeight="15" x14ac:dyDescent="0.25"/>
  <cols>
    <col min="1" max="28" width="1" style="211" customWidth="1"/>
    <col min="29" max="29" width="6.5703125" style="211" customWidth="1"/>
    <col min="30" max="103" width="1" style="211" customWidth="1"/>
    <col min="104" max="104" width="23.42578125" style="211" customWidth="1"/>
    <col min="105" max="204" width="0.85546875" style="1"/>
    <col min="205" max="205" width="7.5703125" style="1" customWidth="1"/>
    <col min="206" max="460" width="0.85546875" style="1"/>
    <col min="461" max="461" width="7.5703125" style="1" customWidth="1"/>
    <col min="462" max="716" width="0.85546875" style="1"/>
    <col min="717" max="717" width="7.5703125" style="1" customWidth="1"/>
    <col min="718" max="972" width="0.85546875" style="1"/>
    <col min="973" max="973" width="7.5703125" style="1" customWidth="1"/>
    <col min="974" max="1228" width="0.85546875" style="1"/>
    <col min="1229" max="1229" width="7.5703125" style="1" customWidth="1"/>
    <col min="1230" max="1484" width="0.85546875" style="1"/>
    <col min="1485" max="1485" width="7.5703125" style="1" customWidth="1"/>
    <col min="1486" max="1740" width="0.85546875" style="1"/>
    <col min="1741" max="1741" width="7.5703125" style="1" customWidth="1"/>
    <col min="1742" max="1996" width="0.85546875" style="1"/>
    <col min="1997" max="1997" width="7.5703125" style="1" customWidth="1"/>
    <col min="1998" max="2252" width="0.85546875" style="1"/>
    <col min="2253" max="2253" width="7.5703125" style="1" customWidth="1"/>
    <col min="2254" max="2508" width="0.85546875" style="1"/>
    <col min="2509" max="2509" width="7.5703125" style="1" customWidth="1"/>
    <col min="2510" max="2764" width="0.85546875" style="1"/>
    <col min="2765" max="2765" width="7.5703125" style="1" customWidth="1"/>
    <col min="2766" max="3020" width="0.85546875" style="1"/>
    <col min="3021" max="3021" width="7.5703125" style="1" customWidth="1"/>
    <col min="3022" max="3276" width="0.85546875" style="1"/>
    <col min="3277" max="3277" width="7.5703125" style="1" customWidth="1"/>
    <col min="3278" max="3532" width="0.85546875" style="1"/>
    <col min="3533" max="3533" width="7.5703125" style="1" customWidth="1"/>
    <col min="3534" max="3788" width="0.85546875" style="1"/>
    <col min="3789" max="3789" width="7.5703125" style="1" customWidth="1"/>
    <col min="3790" max="4044" width="0.85546875" style="1"/>
    <col min="4045" max="4045" width="7.5703125" style="1" customWidth="1"/>
    <col min="4046" max="4300" width="0.85546875" style="1"/>
    <col min="4301" max="4301" width="7.5703125" style="1" customWidth="1"/>
    <col min="4302" max="4556" width="0.85546875" style="1"/>
    <col min="4557" max="4557" width="7.5703125" style="1" customWidth="1"/>
    <col min="4558" max="4812" width="0.85546875" style="1"/>
    <col min="4813" max="4813" width="7.5703125" style="1" customWidth="1"/>
    <col min="4814" max="5068" width="0.85546875" style="1"/>
    <col min="5069" max="5069" width="7.5703125" style="1" customWidth="1"/>
    <col min="5070" max="5324" width="0.85546875" style="1"/>
    <col min="5325" max="5325" width="7.5703125" style="1" customWidth="1"/>
    <col min="5326" max="5580" width="0.85546875" style="1"/>
    <col min="5581" max="5581" width="7.5703125" style="1" customWidth="1"/>
    <col min="5582" max="5836" width="0.85546875" style="1"/>
    <col min="5837" max="5837" width="7.5703125" style="1" customWidth="1"/>
    <col min="5838" max="6092" width="0.85546875" style="1"/>
    <col min="6093" max="6093" width="7.5703125" style="1" customWidth="1"/>
    <col min="6094" max="6348" width="0.85546875" style="1"/>
    <col min="6349" max="6349" width="7.5703125" style="1" customWidth="1"/>
    <col min="6350" max="6604" width="0.85546875" style="1"/>
    <col min="6605" max="6605" width="7.5703125" style="1" customWidth="1"/>
    <col min="6606" max="6860" width="0.85546875" style="1"/>
    <col min="6861" max="6861" width="7.5703125" style="1" customWidth="1"/>
    <col min="6862" max="7116" width="0.85546875" style="1"/>
    <col min="7117" max="7117" width="7.5703125" style="1" customWidth="1"/>
    <col min="7118" max="7372" width="0.85546875" style="1"/>
    <col min="7373" max="7373" width="7.5703125" style="1" customWidth="1"/>
    <col min="7374" max="7628" width="0.85546875" style="1"/>
    <col min="7629" max="7629" width="7.5703125" style="1" customWidth="1"/>
    <col min="7630" max="7884" width="0.85546875" style="1"/>
    <col min="7885" max="7885" width="7.5703125" style="1" customWidth="1"/>
    <col min="7886" max="8140" width="0.85546875" style="1"/>
    <col min="8141" max="8141" width="7.5703125" style="1" customWidth="1"/>
    <col min="8142" max="8396" width="0.85546875" style="1"/>
    <col min="8397" max="8397" width="7.5703125" style="1" customWidth="1"/>
    <col min="8398" max="8652" width="0.85546875" style="1"/>
    <col min="8653" max="8653" width="7.5703125" style="1" customWidth="1"/>
    <col min="8654" max="8908" width="0.85546875" style="1"/>
    <col min="8909" max="8909" width="7.5703125" style="1" customWidth="1"/>
    <col min="8910" max="9164" width="0.85546875" style="1"/>
    <col min="9165" max="9165" width="7.5703125" style="1" customWidth="1"/>
    <col min="9166" max="9420" width="0.85546875" style="1"/>
    <col min="9421" max="9421" width="7.5703125" style="1" customWidth="1"/>
    <col min="9422" max="9676" width="0.85546875" style="1"/>
    <col min="9677" max="9677" width="7.5703125" style="1" customWidth="1"/>
    <col min="9678" max="9932" width="0.85546875" style="1"/>
    <col min="9933" max="9933" width="7.5703125" style="1" customWidth="1"/>
    <col min="9934" max="10188" width="0.85546875" style="1"/>
    <col min="10189" max="10189" width="7.5703125" style="1" customWidth="1"/>
    <col min="10190" max="10444" width="0.85546875" style="1"/>
    <col min="10445" max="10445" width="7.5703125" style="1" customWidth="1"/>
    <col min="10446" max="10700" width="0.85546875" style="1"/>
    <col min="10701" max="10701" width="7.5703125" style="1" customWidth="1"/>
    <col min="10702" max="10956" width="0.85546875" style="1"/>
    <col min="10957" max="10957" width="7.5703125" style="1" customWidth="1"/>
    <col min="10958" max="11212" width="0.85546875" style="1"/>
    <col min="11213" max="11213" width="7.5703125" style="1" customWidth="1"/>
    <col min="11214" max="11468" width="0.85546875" style="1"/>
    <col min="11469" max="11469" width="7.5703125" style="1" customWidth="1"/>
    <col min="11470" max="11724" width="0.85546875" style="1"/>
    <col min="11725" max="11725" width="7.5703125" style="1" customWidth="1"/>
    <col min="11726" max="11980" width="0.85546875" style="1"/>
    <col min="11981" max="11981" width="7.5703125" style="1" customWidth="1"/>
    <col min="11982" max="12236" width="0.85546875" style="1"/>
    <col min="12237" max="12237" width="7.5703125" style="1" customWidth="1"/>
    <col min="12238" max="12492" width="0.85546875" style="1"/>
    <col min="12493" max="12493" width="7.5703125" style="1" customWidth="1"/>
    <col min="12494" max="12748" width="0.85546875" style="1"/>
    <col min="12749" max="12749" width="7.5703125" style="1" customWidth="1"/>
    <col min="12750" max="13004" width="0.85546875" style="1"/>
    <col min="13005" max="13005" width="7.5703125" style="1" customWidth="1"/>
    <col min="13006" max="13260" width="0.85546875" style="1"/>
    <col min="13261" max="13261" width="7.5703125" style="1" customWidth="1"/>
    <col min="13262" max="13516" width="0.85546875" style="1"/>
    <col min="13517" max="13517" width="7.5703125" style="1" customWidth="1"/>
    <col min="13518" max="13772" width="0.85546875" style="1"/>
    <col min="13773" max="13773" width="7.5703125" style="1" customWidth="1"/>
    <col min="13774" max="14028" width="0.85546875" style="1"/>
    <col min="14029" max="14029" width="7.5703125" style="1" customWidth="1"/>
    <col min="14030" max="14284" width="0.85546875" style="1"/>
    <col min="14285" max="14285" width="7.5703125" style="1" customWidth="1"/>
    <col min="14286" max="14540" width="0.85546875" style="1"/>
    <col min="14541" max="14541" width="7.5703125" style="1" customWidth="1"/>
    <col min="14542" max="14796" width="0.85546875" style="1"/>
    <col min="14797" max="14797" width="7.5703125" style="1" customWidth="1"/>
    <col min="14798" max="15052" width="0.85546875" style="1"/>
    <col min="15053" max="15053" width="7.5703125" style="1" customWidth="1"/>
    <col min="15054" max="15308" width="0.85546875" style="1"/>
    <col min="15309" max="15309" width="7.5703125" style="1" customWidth="1"/>
    <col min="15310" max="15564" width="0.85546875" style="1"/>
    <col min="15565" max="15565" width="7.5703125" style="1" customWidth="1"/>
    <col min="15566" max="15820" width="0.85546875" style="1"/>
    <col min="15821" max="15821" width="7.5703125" style="1" customWidth="1"/>
    <col min="15822" max="16076" width="0.85546875" style="1"/>
    <col min="16077" max="16077" width="7.5703125" style="1" customWidth="1"/>
    <col min="16078" max="16384" width="0.85546875" style="1"/>
  </cols>
  <sheetData>
    <row r="1" spans="1:104" ht="16.5" customHeight="1" x14ac:dyDescent="0.25"/>
    <row r="2" spans="1:104" s="209" customFormat="1" ht="14.25" x14ac:dyDescent="0.2">
      <c r="A2" s="623" t="s">
        <v>550</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c r="BK2" s="623"/>
      <c r="BL2" s="623"/>
      <c r="BM2" s="623"/>
      <c r="BN2" s="623"/>
      <c r="BO2" s="623"/>
      <c r="BP2" s="623"/>
      <c r="BQ2" s="623"/>
      <c r="BR2" s="623"/>
      <c r="BS2" s="623"/>
      <c r="BT2" s="623"/>
      <c r="BU2" s="623"/>
      <c r="BV2" s="623"/>
      <c r="BW2" s="623"/>
      <c r="BX2" s="623"/>
      <c r="BY2" s="623"/>
      <c r="BZ2" s="623"/>
      <c r="CA2" s="623"/>
      <c r="CB2" s="623"/>
      <c r="CC2" s="623"/>
      <c r="CD2" s="623"/>
      <c r="CE2" s="623"/>
      <c r="CF2" s="623"/>
      <c r="CG2" s="623"/>
      <c r="CH2" s="623"/>
      <c r="CI2" s="623"/>
      <c r="CJ2" s="623"/>
      <c r="CK2" s="623"/>
      <c r="CL2" s="623"/>
      <c r="CM2" s="623"/>
      <c r="CN2" s="623"/>
      <c r="CO2" s="623"/>
      <c r="CP2" s="623"/>
      <c r="CQ2" s="623"/>
      <c r="CR2" s="623"/>
      <c r="CS2" s="623"/>
      <c r="CT2" s="623"/>
      <c r="CU2" s="623"/>
      <c r="CV2" s="623"/>
      <c r="CW2" s="623"/>
      <c r="CX2" s="623"/>
      <c r="CY2" s="623"/>
      <c r="CZ2" s="623"/>
    </row>
    <row r="3" spans="1:104" s="209" customFormat="1" ht="10.5" customHeight="1" x14ac:dyDescent="0.2">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row>
    <row r="4" spans="1:104" s="209" customFormat="1" ht="14.25" x14ac:dyDescent="0.2">
      <c r="A4" s="302" t="s">
        <v>46</v>
      </c>
      <c r="B4" s="302"/>
      <c r="C4" s="302"/>
      <c r="D4" s="302"/>
      <c r="E4" s="302"/>
      <c r="F4" s="302"/>
      <c r="G4" s="302"/>
      <c r="H4" s="302"/>
      <c r="I4" s="302"/>
      <c r="J4" s="302"/>
      <c r="K4" s="302"/>
      <c r="L4" s="302"/>
      <c r="M4" s="302"/>
      <c r="N4" s="302"/>
      <c r="O4" s="302"/>
      <c r="P4" s="302"/>
      <c r="Q4" s="302"/>
      <c r="R4" s="302"/>
      <c r="S4" s="302"/>
      <c r="T4" s="302"/>
      <c r="U4" s="302"/>
      <c r="V4" s="302"/>
      <c r="W4" s="604" t="s">
        <v>437</v>
      </c>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row>
    <row r="5" spans="1:104" s="209" customFormat="1" ht="12" customHeight="1" x14ac:dyDescent="0.2">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row>
    <row r="6" spans="1:104" s="210" customFormat="1" ht="45" customHeight="1" x14ac:dyDescent="0.25">
      <c r="A6" s="583" t="s">
        <v>48</v>
      </c>
      <c r="B6" s="584"/>
      <c r="C6" s="584"/>
      <c r="D6" s="584"/>
      <c r="E6" s="584"/>
      <c r="F6" s="585"/>
      <c r="G6" s="583" t="s">
        <v>56</v>
      </c>
      <c r="H6" s="584"/>
      <c r="I6" s="584"/>
      <c r="J6" s="584"/>
      <c r="K6" s="584"/>
      <c r="L6" s="584"/>
      <c r="M6" s="584"/>
      <c r="N6" s="584"/>
      <c r="O6" s="584"/>
      <c r="P6" s="584"/>
      <c r="Q6" s="584"/>
      <c r="R6" s="584"/>
      <c r="S6" s="584"/>
      <c r="T6" s="584"/>
      <c r="U6" s="584"/>
      <c r="V6" s="584"/>
      <c r="W6" s="584"/>
      <c r="X6" s="584"/>
      <c r="Y6" s="584"/>
      <c r="Z6" s="584"/>
      <c r="AA6" s="584"/>
      <c r="AB6" s="584"/>
      <c r="AC6" s="585"/>
      <c r="AD6" s="583" t="s">
        <v>57</v>
      </c>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5"/>
      <c r="BC6" s="583" t="s">
        <v>58</v>
      </c>
      <c r="BD6" s="584"/>
      <c r="BE6" s="584"/>
      <c r="BF6" s="584"/>
      <c r="BG6" s="584"/>
      <c r="BH6" s="584"/>
      <c r="BI6" s="584"/>
      <c r="BJ6" s="584"/>
      <c r="BK6" s="584"/>
      <c r="BL6" s="584"/>
      <c r="BM6" s="584"/>
      <c r="BN6" s="584"/>
      <c r="BO6" s="584"/>
      <c r="BP6" s="584"/>
      <c r="BQ6" s="584"/>
      <c r="BR6" s="585"/>
      <c r="BS6" s="583" t="s">
        <v>59</v>
      </c>
      <c r="BT6" s="584"/>
      <c r="BU6" s="584"/>
      <c r="BV6" s="584"/>
      <c r="BW6" s="584"/>
      <c r="BX6" s="584"/>
      <c r="BY6" s="584"/>
      <c r="BZ6" s="584"/>
      <c r="CA6" s="584"/>
      <c r="CB6" s="584"/>
      <c r="CC6" s="584"/>
      <c r="CD6" s="584"/>
      <c r="CE6" s="584"/>
      <c r="CF6" s="584"/>
      <c r="CG6" s="584"/>
      <c r="CH6" s="585"/>
      <c r="CI6" s="583" t="s">
        <v>60</v>
      </c>
      <c r="CJ6" s="584"/>
      <c r="CK6" s="584"/>
      <c r="CL6" s="584"/>
      <c r="CM6" s="584"/>
      <c r="CN6" s="584"/>
      <c r="CO6" s="584"/>
      <c r="CP6" s="584"/>
      <c r="CQ6" s="584"/>
      <c r="CR6" s="584"/>
      <c r="CS6" s="584"/>
      <c r="CT6" s="584"/>
      <c r="CU6" s="584"/>
      <c r="CV6" s="584"/>
      <c r="CW6" s="584"/>
      <c r="CX6" s="584"/>
      <c r="CY6" s="584"/>
      <c r="CZ6" s="585"/>
    </row>
    <row r="7" spans="1:104" s="3" customFormat="1" ht="12.75" x14ac:dyDescent="0.25">
      <c r="A7" s="582">
        <v>1</v>
      </c>
      <c r="B7" s="582"/>
      <c r="C7" s="582"/>
      <c r="D7" s="582"/>
      <c r="E7" s="582"/>
      <c r="F7" s="582"/>
      <c r="G7" s="582">
        <v>2</v>
      </c>
      <c r="H7" s="582"/>
      <c r="I7" s="582"/>
      <c r="J7" s="582"/>
      <c r="K7" s="582"/>
      <c r="L7" s="582"/>
      <c r="M7" s="582"/>
      <c r="N7" s="582"/>
      <c r="O7" s="582"/>
      <c r="P7" s="582"/>
      <c r="Q7" s="582"/>
      <c r="R7" s="582"/>
      <c r="S7" s="582"/>
      <c r="T7" s="582"/>
      <c r="U7" s="582"/>
      <c r="V7" s="582"/>
      <c r="W7" s="582"/>
      <c r="X7" s="582"/>
      <c r="Y7" s="582"/>
      <c r="Z7" s="582"/>
      <c r="AA7" s="582"/>
      <c r="AB7" s="582"/>
      <c r="AC7" s="582"/>
      <c r="AD7" s="582">
        <v>3</v>
      </c>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v>4</v>
      </c>
      <c r="BD7" s="582"/>
      <c r="BE7" s="582"/>
      <c r="BF7" s="582"/>
      <c r="BG7" s="582"/>
      <c r="BH7" s="582"/>
      <c r="BI7" s="582"/>
      <c r="BJ7" s="582"/>
      <c r="BK7" s="582"/>
      <c r="BL7" s="582"/>
      <c r="BM7" s="582"/>
      <c r="BN7" s="582"/>
      <c r="BO7" s="582"/>
      <c r="BP7" s="582"/>
      <c r="BQ7" s="582"/>
      <c r="BR7" s="582"/>
      <c r="BS7" s="582">
        <v>5</v>
      </c>
      <c r="BT7" s="582"/>
      <c r="BU7" s="582"/>
      <c r="BV7" s="582"/>
      <c r="BW7" s="582"/>
      <c r="BX7" s="582"/>
      <c r="BY7" s="582"/>
      <c r="BZ7" s="582"/>
      <c r="CA7" s="582"/>
      <c r="CB7" s="582"/>
      <c r="CC7" s="582"/>
      <c r="CD7" s="582"/>
      <c r="CE7" s="582"/>
      <c r="CF7" s="582"/>
      <c r="CG7" s="582"/>
      <c r="CH7" s="582"/>
      <c r="CI7" s="582">
        <v>6</v>
      </c>
      <c r="CJ7" s="582"/>
      <c r="CK7" s="582"/>
      <c r="CL7" s="582"/>
      <c r="CM7" s="582"/>
      <c r="CN7" s="582"/>
      <c r="CO7" s="582"/>
      <c r="CP7" s="582"/>
      <c r="CQ7" s="582"/>
      <c r="CR7" s="582"/>
      <c r="CS7" s="582"/>
      <c r="CT7" s="582"/>
      <c r="CU7" s="582"/>
      <c r="CV7" s="582"/>
      <c r="CW7" s="582"/>
      <c r="CX7" s="582"/>
      <c r="CY7" s="582"/>
      <c r="CZ7" s="582"/>
    </row>
    <row r="8" spans="1:104" s="198" customFormat="1" ht="15" customHeight="1" x14ac:dyDescent="0.25">
      <c r="A8" s="611" t="s">
        <v>438</v>
      </c>
      <c r="B8" s="612"/>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c r="CA8" s="612"/>
      <c r="CB8" s="612"/>
      <c r="CC8" s="612"/>
      <c r="CD8" s="612"/>
      <c r="CE8" s="612"/>
      <c r="CF8" s="612"/>
      <c r="CG8" s="612"/>
      <c r="CH8" s="612"/>
      <c r="CI8" s="612"/>
      <c r="CJ8" s="612"/>
      <c r="CK8" s="612"/>
      <c r="CL8" s="612"/>
      <c r="CM8" s="612"/>
      <c r="CN8" s="612"/>
      <c r="CO8" s="612"/>
      <c r="CP8" s="612"/>
      <c r="CQ8" s="612"/>
      <c r="CR8" s="612"/>
      <c r="CS8" s="612"/>
      <c r="CT8" s="612"/>
      <c r="CU8" s="612"/>
      <c r="CV8" s="612"/>
      <c r="CW8" s="612"/>
      <c r="CX8" s="612"/>
      <c r="CY8" s="612"/>
      <c r="CZ8" s="613"/>
    </row>
    <row r="9" spans="1:104" s="4" customFormat="1" ht="47.25" customHeight="1" x14ac:dyDescent="0.25">
      <c r="A9" s="614" t="s">
        <v>66</v>
      </c>
      <c r="B9" s="615"/>
      <c r="C9" s="615"/>
      <c r="D9" s="615"/>
      <c r="E9" s="615"/>
      <c r="F9" s="616"/>
      <c r="G9" s="617" t="s">
        <v>439</v>
      </c>
      <c r="H9" s="618"/>
      <c r="I9" s="618"/>
      <c r="J9" s="618"/>
      <c r="K9" s="618"/>
      <c r="L9" s="618"/>
      <c r="M9" s="618"/>
      <c r="N9" s="618"/>
      <c r="O9" s="618"/>
      <c r="P9" s="618"/>
      <c r="Q9" s="618"/>
      <c r="R9" s="618"/>
      <c r="S9" s="618"/>
      <c r="T9" s="618"/>
      <c r="U9" s="618"/>
      <c r="V9" s="618"/>
      <c r="W9" s="618"/>
      <c r="X9" s="618"/>
      <c r="Y9" s="618"/>
      <c r="Z9" s="618"/>
      <c r="AA9" s="618"/>
      <c r="AB9" s="618"/>
      <c r="AC9" s="619"/>
      <c r="AD9" s="620">
        <v>100</v>
      </c>
      <c r="AE9" s="621"/>
      <c r="AF9" s="621"/>
      <c r="AG9" s="621"/>
      <c r="AH9" s="621"/>
      <c r="AI9" s="621"/>
      <c r="AJ9" s="621"/>
      <c r="AK9" s="621"/>
      <c r="AL9" s="621"/>
      <c r="AM9" s="621"/>
      <c r="AN9" s="621"/>
      <c r="AO9" s="621"/>
      <c r="AP9" s="621"/>
      <c r="AQ9" s="621"/>
      <c r="AR9" s="621"/>
      <c r="AS9" s="621"/>
      <c r="AT9" s="621"/>
      <c r="AU9" s="621"/>
      <c r="AV9" s="621"/>
      <c r="AW9" s="621"/>
      <c r="AX9" s="621"/>
      <c r="AY9" s="621"/>
      <c r="AZ9" s="621"/>
      <c r="BA9" s="621"/>
      <c r="BB9" s="622"/>
      <c r="BC9" s="624">
        <v>2</v>
      </c>
      <c r="BD9" s="625"/>
      <c r="BE9" s="625"/>
      <c r="BF9" s="625"/>
      <c r="BG9" s="625"/>
      <c r="BH9" s="625"/>
      <c r="BI9" s="625"/>
      <c r="BJ9" s="625"/>
      <c r="BK9" s="625"/>
      <c r="BL9" s="625"/>
      <c r="BM9" s="625"/>
      <c r="BN9" s="625"/>
      <c r="BO9" s="625"/>
      <c r="BP9" s="625"/>
      <c r="BQ9" s="625"/>
      <c r="BR9" s="626"/>
      <c r="BS9" s="624">
        <v>20</v>
      </c>
      <c r="BT9" s="625"/>
      <c r="BU9" s="625"/>
      <c r="BV9" s="625"/>
      <c r="BW9" s="625"/>
      <c r="BX9" s="625"/>
      <c r="BY9" s="625"/>
      <c r="BZ9" s="625"/>
      <c r="CA9" s="625"/>
      <c r="CB9" s="625"/>
      <c r="CC9" s="625"/>
      <c r="CD9" s="625"/>
      <c r="CE9" s="625"/>
      <c r="CF9" s="625"/>
      <c r="CG9" s="625"/>
      <c r="CH9" s="626"/>
      <c r="CI9" s="620">
        <f>AD9*BS9</f>
        <v>2000</v>
      </c>
      <c r="CJ9" s="621"/>
      <c r="CK9" s="621"/>
      <c r="CL9" s="621"/>
      <c r="CM9" s="621"/>
      <c r="CN9" s="621"/>
      <c r="CO9" s="621"/>
      <c r="CP9" s="621"/>
      <c r="CQ9" s="621"/>
      <c r="CR9" s="621"/>
      <c r="CS9" s="621"/>
      <c r="CT9" s="621"/>
      <c r="CU9" s="621"/>
      <c r="CV9" s="621"/>
      <c r="CW9" s="621"/>
      <c r="CX9" s="621"/>
      <c r="CY9" s="621"/>
      <c r="CZ9" s="622"/>
    </row>
    <row r="10" spans="1:104" s="4" customFormat="1" ht="55.5" customHeight="1" x14ac:dyDescent="0.25">
      <c r="A10" s="614" t="s">
        <v>70</v>
      </c>
      <c r="B10" s="615"/>
      <c r="C10" s="615"/>
      <c r="D10" s="615"/>
      <c r="E10" s="615"/>
      <c r="F10" s="616"/>
      <c r="G10" s="617" t="s">
        <v>439</v>
      </c>
      <c r="H10" s="618"/>
      <c r="I10" s="618"/>
      <c r="J10" s="618"/>
      <c r="K10" s="618"/>
      <c r="L10" s="618"/>
      <c r="M10" s="618"/>
      <c r="N10" s="618"/>
      <c r="O10" s="618"/>
      <c r="P10" s="618"/>
      <c r="Q10" s="618"/>
      <c r="R10" s="618"/>
      <c r="S10" s="618"/>
      <c r="T10" s="618"/>
      <c r="U10" s="618"/>
      <c r="V10" s="618"/>
      <c r="W10" s="618"/>
      <c r="X10" s="618"/>
      <c r="Y10" s="618"/>
      <c r="Z10" s="618"/>
      <c r="AA10" s="618"/>
      <c r="AB10" s="618"/>
      <c r="AC10" s="619"/>
      <c r="AD10" s="620">
        <v>500</v>
      </c>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621"/>
      <c r="BA10" s="621"/>
      <c r="BB10" s="622"/>
      <c r="BC10" s="624">
        <v>2</v>
      </c>
      <c r="BD10" s="625"/>
      <c r="BE10" s="625"/>
      <c r="BF10" s="625"/>
      <c r="BG10" s="625"/>
      <c r="BH10" s="625"/>
      <c r="BI10" s="625"/>
      <c r="BJ10" s="625"/>
      <c r="BK10" s="625"/>
      <c r="BL10" s="625"/>
      <c r="BM10" s="625"/>
      <c r="BN10" s="625"/>
      <c r="BO10" s="625"/>
      <c r="BP10" s="625"/>
      <c r="BQ10" s="625"/>
      <c r="BR10" s="626"/>
      <c r="BS10" s="624">
        <v>3</v>
      </c>
      <c r="BT10" s="625"/>
      <c r="BU10" s="625"/>
      <c r="BV10" s="625"/>
      <c r="BW10" s="625"/>
      <c r="BX10" s="625"/>
      <c r="BY10" s="625"/>
      <c r="BZ10" s="625"/>
      <c r="CA10" s="625"/>
      <c r="CB10" s="625"/>
      <c r="CC10" s="625"/>
      <c r="CD10" s="625"/>
      <c r="CE10" s="625"/>
      <c r="CF10" s="625"/>
      <c r="CG10" s="625"/>
      <c r="CH10" s="626"/>
      <c r="CI10" s="620">
        <f>AD10*BS10</f>
        <v>1500</v>
      </c>
      <c r="CJ10" s="621"/>
      <c r="CK10" s="621"/>
      <c r="CL10" s="621"/>
      <c r="CM10" s="621"/>
      <c r="CN10" s="621"/>
      <c r="CO10" s="621"/>
      <c r="CP10" s="621"/>
      <c r="CQ10" s="621"/>
      <c r="CR10" s="621"/>
      <c r="CS10" s="621"/>
      <c r="CT10" s="621"/>
      <c r="CU10" s="621"/>
      <c r="CV10" s="621"/>
      <c r="CW10" s="621"/>
      <c r="CX10" s="621"/>
      <c r="CY10" s="621"/>
      <c r="CZ10" s="622"/>
    </row>
    <row r="11" spans="1:104" s="4" customFormat="1" ht="12.75" x14ac:dyDescent="0.25">
      <c r="A11" s="614" t="s">
        <v>71</v>
      </c>
      <c r="B11" s="615"/>
      <c r="C11" s="615"/>
      <c r="D11" s="615"/>
      <c r="E11" s="615"/>
      <c r="F11" s="616"/>
      <c r="G11" s="617" t="s">
        <v>600</v>
      </c>
      <c r="H11" s="618"/>
      <c r="I11" s="618"/>
      <c r="J11" s="618"/>
      <c r="K11" s="618"/>
      <c r="L11" s="618"/>
      <c r="M11" s="618"/>
      <c r="N11" s="618"/>
      <c r="O11" s="618"/>
      <c r="P11" s="618"/>
      <c r="Q11" s="618"/>
      <c r="R11" s="618"/>
      <c r="S11" s="618"/>
      <c r="T11" s="618"/>
      <c r="U11" s="618"/>
      <c r="V11" s="618"/>
      <c r="W11" s="618"/>
      <c r="X11" s="618"/>
      <c r="Y11" s="618"/>
      <c r="Z11" s="618"/>
      <c r="AA11" s="618"/>
      <c r="AB11" s="618"/>
      <c r="AC11" s="619"/>
      <c r="AD11" s="620">
        <f>CI11/BS11/BC11</f>
        <v>2475.2533333333336</v>
      </c>
      <c r="AE11" s="621"/>
      <c r="AF11" s="621"/>
      <c r="AG11" s="621"/>
      <c r="AH11" s="621"/>
      <c r="AI11" s="621"/>
      <c r="AJ11" s="621"/>
      <c r="AK11" s="621"/>
      <c r="AL11" s="621"/>
      <c r="AM11" s="621"/>
      <c r="AN11" s="621"/>
      <c r="AO11" s="621"/>
      <c r="AP11" s="621"/>
      <c r="AQ11" s="621"/>
      <c r="AR11" s="621"/>
      <c r="AS11" s="621"/>
      <c r="AT11" s="621"/>
      <c r="AU11" s="621"/>
      <c r="AV11" s="621"/>
      <c r="AW11" s="621"/>
      <c r="AX11" s="621"/>
      <c r="AY11" s="621"/>
      <c r="AZ11" s="621"/>
      <c r="BA11" s="621"/>
      <c r="BB11" s="622"/>
      <c r="BC11" s="624">
        <v>1</v>
      </c>
      <c r="BD11" s="625"/>
      <c r="BE11" s="625"/>
      <c r="BF11" s="625"/>
      <c r="BG11" s="625"/>
      <c r="BH11" s="625"/>
      <c r="BI11" s="625"/>
      <c r="BJ11" s="625"/>
      <c r="BK11" s="625"/>
      <c r="BL11" s="625"/>
      <c r="BM11" s="625"/>
      <c r="BN11" s="625"/>
      <c r="BO11" s="625"/>
      <c r="BP11" s="625"/>
      <c r="BQ11" s="625"/>
      <c r="BR11" s="626"/>
      <c r="BS11" s="624">
        <v>15</v>
      </c>
      <c r="BT11" s="625"/>
      <c r="BU11" s="625"/>
      <c r="BV11" s="625"/>
      <c r="BW11" s="625"/>
      <c r="BX11" s="625"/>
      <c r="BY11" s="625"/>
      <c r="BZ11" s="625"/>
      <c r="CA11" s="625"/>
      <c r="CB11" s="625"/>
      <c r="CC11" s="625"/>
      <c r="CD11" s="625"/>
      <c r="CE11" s="625"/>
      <c r="CF11" s="625"/>
      <c r="CG11" s="625"/>
      <c r="CH11" s="626"/>
      <c r="CI11" s="620">
        <v>37128.800000000003</v>
      </c>
      <c r="CJ11" s="621"/>
      <c r="CK11" s="621"/>
      <c r="CL11" s="621"/>
      <c r="CM11" s="621"/>
      <c r="CN11" s="621"/>
      <c r="CO11" s="621"/>
      <c r="CP11" s="621"/>
      <c r="CQ11" s="621"/>
      <c r="CR11" s="621"/>
      <c r="CS11" s="621"/>
      <c r="CT11" s="621"/>
      <c r="CU11" s="621"/>
      <c r="CV11" s="621"/>
      <c r="CW11" s="621"/>
      <c r="CX11" s="621"/>
      <c r="CY11" s="621"/>
      <c r="CZ11" s="622"/>
    </row>
    <row r="12" spans="1:104" s="4" customFormat="1" ht="39.75" customHeight="1" x14ac:dyDescent="0.25">
      <c r="A12" s="614" t="s">
        <v>348</v>
      </c>
      <c r="B12" s="615"/>
      <c r="C12" s="615"/>
      <c r="D12" s="615"/>
      <c r="E12" s="615"/>
      <c r="F12" s="616"/>
      <c r="G12" s="617" t="s">
        <v>440</v>
      </c>
      <c r="H12" s="618"/>
      <c r="I12" s="618"/>
      <c r="J12" s="618"/>
      <c r="K12" s="618"/>
      <c r="L12" s="618"/>
      <c r="M12" s="618"/>
      <c r="N12" s="618"/>
      <c r="O12" s="618"/>
      <c r="P12" s="618"/>
      <c r="Q12" s="618"/>
      <c r="R12" s="618"/>
      <c r="S12" s="618"/>
      <c r="T12" s="618"/>
      <c r="U12" s="618"/>
      <c r="V12" s="618"/>
      <c r="W12" s="618"/>
      <c r="X12" s="618"/>
      <c r="Y12" s="618"/>
      <c r="Z12" s="618"/>
      <c r="AA12" s="618"/>
      <c r="AB12" s="618"/>
      <c r="AC12" s="619"/>
      <c r="AD12" s="620">
        <f>CI12/BC12</f>
        <v>8813.823529411764</v>
      </c>
      <c r="AE12" s="621"/>
      <c r="AF12" s="621"/>
      <c r="AG12" s="621"/>
      <c r="AH12" s="621"/>
      <c r="AI12" s="621"/>
      <c r="AJ12" s="621"/>
      <c r="AK12" s="621"/>
      <c r="AL12" s="621"/>
      <c r="AM12" s="621"/>
      <c r="AN12" s="621"/>
      <c r="AO12" s="621"/>
      <c r="AP12" s="621"/>
      <c r="AQ12" s="621"/>
      <c r="AR12" s="621"/>
      <c r="AS12" s="621"/>
      <c r="AT12" s="621"/>
      <c r="AU12" s="621"/>
      <c r="AV12" s="621"/>
      <c r="AW12" s="621"/>
      <c r="AX12" s="621"/>
      <c r="AY12" s="621"/>
      <c r="AZ12" s="621"/>
      <c r="BA12" s="621"/>
      <c r="BB12" s="622"/>
      <c r="BC12" s="624">
        <v>17</v>
      </c>
      <c r="BD12" s="625"/>
      <c r="BE12" s="625"/>
      <c r="BF12" s="625"/>
      <c r="BG12" s="625"/>
      <c r="BH12" s="625"/>
      <c r="BI12" s="625"/>
      <c r="BJ12" s="625"/>
      <c r="BK12" s="625"/>
      <c r="BL12" s="625"/>
      <c r="BM12" s="625"/>
      <c r="BN12" s="625"/>
      <c r="BO12" s="625"/>
      <c r="BP12" s="625"/>
      <c r="BQ12" s="625"/>
      <c r="BR12" s="626"/>
      <c r="BS12" s="620"/>
      <c r="BT12" s="621"/>
      <c r="BU12" s="621"/>
      <c r="BV12" s="621"/>
      <c r="BW12" s="621"/>
      <c r="BX12" s="621"/>
      <c r="BY12" s="621"/>
      <c r="BZ12" s="621"/>
      <c r="CA12" s="621"/>
      <c r="CB12" s="621"/>
      <c r="CC12" s="621"/>
      <c r="CD12" s="621"/>
      <c r="CE12" s="621"/>
      <c r="CF12" s="621"/>
      <c r="CG12" s="621"/>
      <c r="CH12" s="622"/>
      <c r="CI12" s="620">
        <v>149835</v>
      </c>
      <c r="CJ12" s="621"/>
      <c r="CK12" s="621"/>
      <c r="CL12" s="621"/>
      <c r="CM12" s="621"/>
      <c r="CN12" s="621"/>
      <c r="CO12" s="621"/>
      <c r="CP12" s="621"/>
      <c r="CQ12" s="621"/>
      <c r="CR12" s="621"/>
      <c r="CS12" s="621"/>
      <c r="CT12" s="621"/>
      <c r="CU12" s="621"/>
      <c r="CV12" s="621"/>
      <c r="CW12" s="621"/>
      <c r="CX12" s="621"/>
      <c r="CY12" s="621"/>
      <c r="CZ12" s="622"/>
    </row>
    <row r="13" spans="1:104" s="4" customFormat="1" ht="58.5" customHeight="1" x14ac:dyDescent="0.25">
      <c r="A13" s="614" t="s">
        <v>349</v>
      </c>
      <c r="B13" s="615"/>
      <c r="C13" s="615"/>
      <c r="D13" s="615"/>
      <c r="E13" s="615"/>
      <c r="F13" s="616"/>
      <c r="G13" s="617" t="s">
        <v>602</v>
      </c>
      <c r="H13" s="618"/>
      <c r="I13" s="618"/>
      <c r="J13" s="618"/>
      <c r="K13" s="618"/>
      <c r="L13" s="618"/>
      <c r="M13" s="618"/>
      <c r="N13" s="618"/>
      <c r="O13" s="618"/>
      <c r="P13" s="618"/>
      <c r="Q13" s="618"/>
      <c r="R13" s="618"/>
      <c r="S13" s="618"/>
      <c r="T13" s="618"/>
      <c r="U13" s="618"/>
      <c r="V13" s="618"/>
      <c r="W13" s="618"/>
      <c r="X13" s="618"/>
      <c r="Y13" s="618"/>
      <c r="Z13" s="618"/>
      <c r="AA13" s="618"/>
      <c r="AB13" s="618"/>
      <c r="AC13" s="619"/>
      <c r="AD13" s="620">
        <f>CI13/BC13</f>
        <v>900</v>
      </c>
      <c r="AE13" s="621"/>
      <c r="AF13" s="621"/>
      <c r="AG13" s="621"/>
      <c r="AH13" s="621"/>
      <c r="AI13" s="621"/>
      <c r="AJ13" s="621"/>
      <c r="AK13" s="621"/>
      <c r="AL13" s="621"/>
      <c r="AM13" s="621"/>
      <c r="AN13" s="621"/>
      <c r="AO13" s="621"/>
      <c r="AP13" s="621"/>
      <c r="AQ13" s="621"/>
      <c r="AR13" s="621"/>
      <c r="AS13" s="621"/>
      <c r="AT13" s="621"/>
      <c r="AU13" s="621"/>
      <c r="AV13" s="621"/>
      <c r="AW13" s="621"/>
      <c r="AX13" s="621"/>
      <c r="AY13" s="621"/>
      <c r="AZ13" s="621"/>
      <c r="BA13" s="621"/>
      <c r="BB13" s="622"/>
      <c r="BC13" s="624">
        <v>2</v>
      </c>
      <c r="BD13" s="625"/>
      <c r="BE13" s="625"/>
      <c r="BF13" s="625"/>
      <c r="BG13" s="625"/>
      <c r="BH13" s="625"/>
      <c r="BI13" s="625"/>
      <c r="BJ13" s="625"/>
      <c r="BK13" s="625"/>
      <c r="BL13" s="625"/>
      <c r="BM13" s="625"/>
      <c r="BN13" s="625"/>
      <c r="BO13" s="625"/>
      <c r="BP13" s="625"/>
      <c r="BQ13" s="625"/>
      <c r="BR13" s="626"/>
      <c r="BS13" s="620"/>
      <c r="BT13" s="621"/>
      <c r="BU13" s="621"/>
      <c r="BV13" s="621"/>
      <c r="BW13" s="621"/>
      <c r="BX13" s="621"/>
      <c r="BY13" s="621"/>
      <c r="BZ13" s="621"/>
      <c r="CA13" s="621"/>
      <c r="CB13" s="621"/>
      <c r="CC13" s="621"/>
      <c r="CD13" s="621"/>
      <c r="CE13" s="621"/>
      <c r="CF13" s="621"/>
      <c r="CG13" s="621"/>
      <c r="CH13" s="622"/>
      <c r="CI13" s="620">
        <f>1800</f>
        <v>1800</v>
      </c>
      <c r="CJ13" s="621"/>
      <c r="CK13" s="621"/>
      <c r="CL13" s="621"/>
      <c r="CM13" s="621"/>
      <c r="CN13" s="621"/>
      <c r="CO13" s="621"/>
      <c r="CP13" s="621"/>
      <c r="CQ13" s="621"/>
      <c r="CR13" s="621"/>
      <c r="CS13" s="621"/>
      <c r="CT13" s="621"/>
      <c r="CU13" s="621"/>
      <c r="CV13" s="621"/>
      <c r="CW13" s="621"/>
      <c r="CX13" s="621"/>
      <c r="CY13" s="621"/>
      <c r="CZ13" s="622"/>
    </row>
    <row r="14" spans="1:104" s="4" customFormat="1" ht="30.75" customHeight="1" x14ac:dyDescent="0.25">
      <c r="A14" s="614" t="s">
        <v>350</v>
      </c>
      <c r="B14" s="615"/>
      <c r="C14" s="615"/>
      <c r="D14" s="615"/>
      <c r="E14" s="615"/>
      <c r="F14" s="616"/>
      <c r="G14" s="617" t="s">
        <v>601</v>
      </c>
      <c r="H14" s="618"/>
      <c r="I14" s="618"/>
      <c r="J14" s="618"/>
      <c r="K14" s="618"/>
      <c r="L14" s="618"/>
      <c r="M14" s="618"/>
      <c r="N14" s="618"/>
      <c r="O14" s="618"/>
      <c r="P14" s="618"/>
      <c r="Q14" s="618"/>
      <c r="R14" s="618"/>
      <c r="S14" s="618"/>
      <c r="T14" s="618"/>
      <c r="U14" s="618"/>
      <c r="V14" s="618"/>
      <c r="W14" s="618"/>
      <c r="X14" s="618"/>
      <c r="Y14" s="618"/>
      <c r="Z14" s="618"/>
      <c r="AA14" s="618"/>
      <c r="AB14" s="618"/>
      <c r="AC14" s="619"/>
      <c r="AD14" s="620">
        <f>CI14/BC14</f>
        <v>15799.15</v>
      </c>
      <c r="AE14" s="621"/>
      <c r="AF14" s="621"/>
      <c r="AG14" s="621"/>
      <c r="AH14" s="621"/>
      <c r="AI14" s="621"/>
      <c r="AJ14" s="621"/>
      <c r="AK14" s="621"/>
      <c r="AL14" s="621"/>
      <c r="AM14" s="621"/>
      <c r="AN14" s="621"/>
      <c r="AO14" s="621"/>
      <c r="AP14" s="621"/>
      <c r="AQ14" s="621"/>
      <c r="AR14" s="621"/>
      <c r="AS14" s="621"/>
      <c r="AT14" s="621"/>
      <c r="AU14" s="621"/>
      <c r="AV14" s="621"/>
      <c r="AW14" s="621"/>
      <c r="AX14" s="621"/>
      <c r="AY14" s="621"/>
      <c r="AZ14" s="621"/>
      <c r="BA14" s="621"/>
      <c r="BB14" s="622"/>
      <c r="BC14" s="624">
        <v>2</v>
      </c>
      <c r="BD14" s="625"/>
      <c r="BE14" s="625"/>
      <c r="BF14" s="625"/>
      <c r="BG14" s="625"/>
      <c r="BH14" s="625"/>
      <c r="BI14" s="625"/>
      <c r="BJ14" s="625"/>
      <c r="BK14" s="625"/>
      <c r="BL14" s="625"/>
      <c r="BM14" s="625"/>
      <c r="BN14" s="625"/>
      <c r="BO14" s="625"/>
      <c r="BP14" s="625"/>
      <c r="BQ14" s="625"/>
      <c r="BR14" s="626"/>
      <c r="BS14" s="620"/>
      <c r="BT14" s="621"/>
      <c r="BU14" s="621"/>
      <c r="BV14" s="621"/>
      <c r="BW14" s="621"/>
      <c r="BX14" s="621"/>
      <c r="BY14" s="621"/>
      <c r="BZ14" s="621"/>
      <c r="CA14" s="621"/>
      <c r="CB14" s="621"/>
      <c r="CC14" s="621"/>
      <c r="CD14" s="621"/>
      <c r="CE14" s="621"/>
      <c r="CF14" s="621"/>
      <c r="CG14" s="621"/>
      <c r="CH14" s="622"/>
      <c r="CI14" s="620">
        <f>31598.3</f>
        <v>31598.3</v>
      </c>
      <c r="CJ14" s="621"/>
      <c r="CK14" s="621"/>
      <c r="CL14" s="621"/>
      <c r="CM14" s="621"/>
      <c r="CN14" s="621"/>
      <c r="CO14" s="621"/>
      <c r="CP14" s="621"/>
      <c r="CQ14" s="621"/>
      <c r="CR14" s="621"/>
      <c r="CS14" s="621"/>
      <c r="CT14" s="621"/>
      <c r="CU14" s="621"/>
      <c r="CV14" s="621"/>
      <c r="CW14" s="621"/>
      <c r="CX14" s="621"/>
      <c r="CY14" s="621"/>
      <c r="CZ14" s="622"/>
    </row>
    <row r="15" spans="1:104" s="4" customFormat="1" ht="39.75" customHeight="1" x14ac:dyDescent="0.25">
      <c r="A15" s="614" t="s">
        <v>351</v>
      </c>
      <c r="B15" s="615"/>
      <c r="C15" s="615"/>
      <c r="D15" s="615"/>
      <c r="E15" s="615"/>
      <c r="F15" s="616"/>
      <c r="G15" s="617" t="s">
        <v>441</v>
      </c>
      <c r="H15" s="618"/>
      <c r="I15" s="618"/>
      <c r="J15" s="618"/>
      <c r="K15" s="618"/>
      <c r="L15" s="618"/>
      <c r="M15" s="618"/>
      <c r="N15" s="618"/>
      <c r="O15" s="618"/>
      <c r="P15" s="618"/>
      <c r="Q15" s="618"/>
      <c r="R15" s="618"/>
      <c r="S15" s="618"/>
      <c r="T15" s="618"/>
      <c r="U15" s="618"/>
      <c r="V15" s="618"/>
      <c r="W15" s="618"/>
      <c r="X15" s="618"/>
      <c r="Y15" s="618"/>
      <c r="Z15" s="618"/>
      <c r="AA15" s="618"/>
      <c r="AB15" s="618"/>
      <c r="AC15" s="619"/>
      <c r="AD15" s="620">
        <f>CI15/BC15</f>
        <v>72704.350000000006</v>
      </c>
      <c r="AE15" s="621"/>
      <c r="AF15" s="621"/>
      <c r="AG15" s="621"/>
      <c r="AH15" s="621"/>
      <c r="AI15" s="621"/>
      <c r="AJ15" s="621"/>
      <c r="AK15" s="621"/>
      <c r="AL15" s="621"/>
      <c r="AM15" s="621"/>
      <c r="AN15" s="621"/>
      <c r="AO15" s="621"/>
      <c r="AP15" s="621"/>
      <c r="AQ15" s="621"/>
      <c r="AR15" s="621"/>
      <c r="AS15" s="621"/>
      <c r="AT15" s="621"/>
      <c r="AU15" s="621"/>
      <c r="AV15" s="621"/>
      <c r="AW15" s="621"/>
      <c r="AX15" s="621"/>
      <c r="AY15" s="621"/>
      <c r="AZ15" s="621"/>
      <c r="BA15" s="621"/>
      <c r="BB15" s="622"/>
      <c r="BC15" s="624">
        <v>2</v>
      </c>
      <c r="BD15" s="625"/>
      <c r="BE15" s="625"/>
      <c r="BF15" s="625"/>
      <c r="BG15" s="625"/>
      <c r="BH15" s="625"/>
      <c r="BI15" s="625"/>
      <c r="BJ15" s="625"/>
      <c r="BK15" s="625"/>
      <c r="BL15" s="625"/>
      <c r="BM15" s="625"/>
      <c r="BN15" s="625"/>
      <c r="BO15" s="625"/>
      <c r="BP15" s="625"/>
      <c r="BQ15" s="625"/>
      <c r="BR15" s="626"/>
      <c r="BS15" s="620"/>
      <c r="BT15" s="621"/>
      <c r="BU15" s="621"/>
      <c r="BV15" s="621"/>
      <c r="BW15" s="621"/>
      <c r="BX15" s="621"/>
      <c r="BY15" s="621"/>
      <c r="BZ15" s="621"/>
      <c r="CA15" s="621"/>
      <c r="CB15" s="621"/>
      <c r="CC15" s="621"/>
      <c r="CD15" s="621"/>
      <c r="CE15" s="621"/>
      <c r="CF15" s="621"/>
      <c r="CG15" s="621"/>
      <c r="CH15" s="622"/>
      <c r="CI15" s="620">
        <v>145408.70000000001</v>
      </c>
      <c r="CJ15" s="621"/>
      <c r="CK15" s="621"/>
      <c r="CL15" s="621"/>
      <c r="CM15" s="621"/>
      <c r="CN15" s="621"/>
      <c r="CO15" s="621"/>
      <c r="CP15" s="621"/>
      <c r="CQ15" s="621"/>
      <c r="CR15" s="621"/>
      <c r="CS15" s="621"/>
      <c r="CT15" s="621"/>
      <c r="CU15" s="621"/>
      <c r="CV15" s="621"/>
      <c r="CW15" s="621"/>
      <c r="CX15" s="621"/>
      <c r="CY15" s="621"/>
      <c r="CZ15" s="622"/>
    </row>
    <row r="16" spans="1:104" s="4" customFormat="1" ht="98.25" customHeight="1" x14ac:dyDescent="0.25">
      <c r="A16" s="614" t="s">
        <v>352</v>
      </c>
      <c r="B16" s="615"/>
      <c r="C16" s="615"/>
      <c r="D16" s="615"/>
      <c r="E16" s="615"/>
      <c r="F16" s="616"/>
      <c r="G16" s="617" t="s">
        <v>603</v>
      </c>
      <c r="H16" s="618"/>
      <c r="I16" s="618"/>
      <c r="J16" s="618"/>
      <c r="K16" s="618"/>
      <c r="L16" s="618"/>
      <c r="M16" s="618"/>
      <c r="N16" s="618"/>
      <c r="O16" s="618"/>
      <c r="P16" s="618"/>
      <c r="Q16" s="618"/>
      <c r="R16" s="618"/>
      <c r="S16" s="618"/>
      <c r="T16" s="618"/>
      <c r="U16" s="618"/>
      <c r="V16" s="618"/>
      <c r="W16" s="618"/>
      <c r="X16" s="618"/>
      <c r="Y16" s="618"/>
      <c r="Z16" s="618"/>
      <c r="AA16" s="618"/>
      <c r="AB16" s="618"/>
      <c r="AC16" s="619"/>
      <c r="AD16" s="620">
        <f>CI16/BC16</f>
        <v>52532.387499999997</v>
      </c>
      <c r="AE16" s="621"/>
      <c r="AF16" s="621"/>
      <c r="AG16" s="621"/>
      <c r="AH16" s="621"/>
      <c r="AI16" s="621"/>
      <c r="AJ16" s="621"/>
      <c r="AK16" s="621"/>
      <c r="AL16" s="621"/>
      <c r="AM16" s="621"/>
      <c r="AN16" s="621"/>
      <c r="AO16" s="621"/>
      <c r="AP16" s="621"/>
      <c r="AQ16" s="621"/>
      <c r="AR16" s="621"/>
      <c r="AS16" s="621"/>
      <c r="AT16" s="621"/>
      <c r="AU16" s="621"/>
      <c r="AV16" s="621"/>
      <c r="AW16" s="621"/>
      <c r="AX16" s="621"/>
      <c r="AY16" s="621"/>
      <c r="AZ16" s="621"/>
      <c r="BA16" s="621"/>
      <c r="BB16" s="622"/>
      <c r="BC16" s="624">
        <v>4</v>
      </c>
      <c r="BD16" s="625"/>
      <c r="BE16" s="625"/>
      <c r="BF16" s="625"/>
      <c r="BG16" s="625"/>
      <c r="BH16" s="625"/>
      <c r="BI16" s="625"/>
      <c r="BJ16" s="625"/>
      <c r="BK16" s="625"/>
      <c r="BL16" s="625"/>
      <c r="BM16" s="625"/>
      <c r="BN16" s="625"/>
      <c r="BO16" s="625"/>
      <c r="BP16" s="625"/>
      <c r="BQ16" s="625"/>
      <c r="BR16" s="626"/>
      <c r="BS16" s="620"/>
      <c r="BT16" s="621"/>
      <c r="BU16" s="621"/>
      <c r="BV16" s="621"/>
      <c r="BW16" s="621"/>
      <c r="BX16" s="621"/>
      <c r="BY16" s="621"/>
      <c r="BZ16" s="621"/>
      <c r="CA16" s="621"/>
      <c r="CB16" s="621"/>
      <c r="CC16" s="621"/>
      <c r="CD16" s="621"/>
      <c r="CE16" s="621"/>
      <c r="CF16" s="621"/>
      <c r="CG16" s="621"/>
      <c r="CH16" s="622"/>
      <c r="CI16" s="620">
        <v>210129.55</v>
      </c>
      <c r="CJ16" s="621"/>
      <c r="CK16" s="621"/>
      <c r="CL16" s="621"/>
      <c r="CM16" s="621"/>
      <c r="CN16" s="621"/>
      <c r="CO16" s="621"/>
      <c r="CP16" s="621"/>
      <c r="CQ16" s="621"/>
      <c r="CR16" s="621"/>
      <c r="CS16" s="621"/>
      <c r="CT16" s="621"/>
      <c r="CU16" s="621"/>
      <c r="CV16" s="621"/>
      <c r="CW16" s="621"/>
      <c r="CX16" s="621"/>
      <c r="CY16" s="621"/>
      <c r="CZ16" s="622"/>
    </row>
    <row r="17" spans="1:104" s="4" customFormat="1" ht="27" customHeight="1" x14ac:dyDescent="0.25">
      <c r="A17" s="627" t="s">
        <v>262</v>
      </c>
      <c r="B17" s="628"/>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9"/>
      <c r="AD17" s="552" t="s">
        <v>4</v>
      </c>
      <c r="AE17" s="552"/>
      <c r="AF17" s="552"/>
      <c r="AG17" s="552"/>
      <c r="AH17" s="552"/>
      <c r="AI17" s="552"/>
      <c r="AJ17" s="552"/>
      <c r="AK17" s="552"/>
      <c r="AL17" s="552"/>
      <c r="AM17" s="552"/>
      <c r="AN17" s="552"/>
      <c r="AO17" s="552"/>
      <c r="AP17" s="552"/>
      <c r="AQ17" s="552"/>
      <c r="AR17" s="552"/>
      <c r="AS17" s="552"/>
      <c r="AT17" s="552"/>
      <c r="AU17" s="552"/>
      <c r="AV17" s="552"/>
      <c r="AW17" s="552"/>
      <c r="AX17" s="552"/>
      <c r="AY17" s="552"/>
      <c r="AZ17" s="552"/>
      <c r="BA17" s="552"/>
      <c r="BB17" s="552"/>
      <c r="BC17" s="552" t="s">
        <v>4</v>
      </c>
      <c r="BD17" s="552"/>
      <c r="BE17" s="552"/>
      <c r="BF17" s="552"/>
      <c r="BG17" s="552"/>
      <c r="BH17" s="552"/>
      <c r="BI17" s="552"/>
      <c r="BJ17" s="552"/>
      <c r="BK17" s="552"/>
      <c r="BL17" s="552"/>
      <c r="BM17" s="552"/>
      <c r="BN17" s="552"/>
      <c r="BO17" s="552"/>
      <c r="BP17" s="552"/>
      <c r="BQ17" s="552"/>
      <c r="BR17" s="552"/>
      <c r="BS17" s="552" t="s">
        <v>4</v>
      </c>
      <c r="BT17" s="552"/>
      <c r="BU17" s="552"/>
      <c r="BV17" s="552"/>
      <c r="BW17" s="552"/>
      <c r="BX17" s="552"/>
      <c r="BY17" s="552"/>
      <c r="BZ17" s="552"/>
      <c r="CA17" s="552"/>
      <c r="CB17" s="552"/>
      <c r="CC17" s="552"/>
      <c r="CD17" s="552"/>
      <c r="CE17" s="552"/>
      <c r="CF17" s="552"/>
      <c r="CG17" s="552"/>
      <c r="CH17" s="552"/>
      <c r="CI17" s="608">
        <f>SUM(CI9:CZ16)</f>
        <v>579400.35</v>
      </c>
      <c r="CJ17" s="609"/>
      <c r="CK17" s="609"/>
      <c r="CL17" s="609"/>
      <c r="CM17" s="609"/>
      <c r="CN17" s="609"/>
      <c r="CO17" s="609"/>
      <c r="CP17" s="609"/>
      <c r="CQ17" s="609"/>
      <c r="CR17" s="609"/>
      <c r="CS17" s="609"/>
      <c r="CT17" s="609"/>
      <c r="CU17" s="609"/>
      <c r="CV17" s="609"/>
      <c r="CW17" s="609"/>
      <c r="CX17" s="609"/>
      <c r="CY17" s="609"/>
      <c r="CZ17" s="610"/>
    </row>
    <row r="18" spans="1:104" s="4" customFormat="1" ht="15" customHeight="1" x14ac:dyDescent="0.25">
      <c r="A18" s="633" t="s">
        <v>518</v>
      </c>
      <c r="B18" s="634"/>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4"/>
      <c r="AL18" s="634"/>
      <c r="AM18" s="634"/>
      <c r="AN18" s="634"/>
      <c r="AO18" s="634"/>
      <c r="AP18" s="634"/>
      <c r="AQ18" s="634"/>
      <c r="AR18" s="634"/>
      <c r="AS18" s="634"/>
      <c r="AT18" s="634"/>
      <c r="AU18" s="634"/>
      <c r="AV18" s="634"/>
      <c r="AW18" s="634"/>
      <c r="AX18" s="634"/>
      <c r="AY18" s="634"/>
      <c r="AZ18" s="634"/>
      <c r="BA18" s="634"/>
      <c r="BB18" s="634"/>
      <c r="BC18" s="634"/>
      <c r="BD18" s="634"/>
      <c r="BE18" s="634"/>
      <c r="BF18" s="634"/>
      <c r="BG18" s="634"/>
      <c r="BH18" s="634"/>
      <c r="BI18" s="634"/>
      <c r="BJ18" s="634"/>
      <c r="BK18" s="634"/>
      <c r="BL18" s="634"/>
      <c r="BM18" s="634"/>
      <c r="BN18" s="634"/>
      <c r="BO18" s="634"/>
      <c r="BP18" s="634"/>
      <c r="BQ18" s="634"/>
      <c r="BR18" s="634"/>
      <c r="BS18" s="634"/>
      <c r="BT18" s="634"/>
      <c r="BU18" s="634"/>
      <c r="BV18" s="634"/>
      <c r="BW18" s="634"/>
      <c r="BX18" s="634"/>
      <c r="BY18" s="634"/>
      <c r="BZ18" s="634"/>
      <c r="CA18" s="634"/>
      <c r="CB18" s="634"/>
      <c r="CC18" s="634"/>
      <c r="CD18" s="634"/>
      <c r="CE18" s="634"/>
      <c r="CF18" s="634"/>
      <c r="CG18" s="634"/>
      <c r="CH18" s="634"/>
      <c r="CI18" s="634"/>
      <c r="CJ18" s="634"/>
      <c r="CK18" s="634"/>
      <c r="CL18" s="634"/>
      <c r="CM18" s="634"/>
      <c r="CN18" s="634"/>
      <c r="CO18" s="634"/>
      <c r="CP18" s="634"/>
      <c r="CQ18" s="634"/>
      <c r="CR18" s="634"/>
      <c r="CS18" s="634"/>
      <c r="CT18" s="634"/>
      <c r="CU18" s="634"/>
      <c r="CV18" s="634"/>
      <c r="CW18" s="634"/>
      <c r="CX18" s="634"/>
      <c r="CY18" s="634"/>
      <c r="CZ18" s="635"/>
    </row>
    <row r="19" spans="1:104" s="4" customFormat="1" ht="71.25" customHeight="1" x14ac:dyDescent="0.25">
      <c r="A19" s="640" t="s">
        <v>66</v>
      </c>
      <c r="B19" s="640"/>
      <c r="C19" s="640"/>
      <c r="D19" s="640"/>
      <c r="E19" s="640"/>
      <c r="F19" s="640"/>
      <c r="G19" s="708" t="str">
        <f>'Обоснования доходов'!$F$65</f>
        <v>Социальная поддержка отдельных категорий граждан, работающих в сельских населенных пунктах или поселках городского типа, в организациях для детей-сирот</v>
      </c>
      <c r="H19" s="709"/>
      <c r="I19" s="709"/>
      <c r="J19" s="709"/>
      <c r="K19" s="709"/>
      <c r="L19" s="709"/>
      <c r="M19" s="709"/>
      <c r="N19" s="709"/>
      <c r="O19" s="709"/>
      <c r="P19" s="709"/>
      <c r="Q19" s="709"/>
      <c r="R19" s="709"/>
      <c r="S19" s="709"/>
      <c r="T19" s="709"/>
      <c r="U19" s="709"/>
      <c r="V19" s="709"/>
      <c r="W19" s="709"/>
      <c r="X19" s="709"/>
      <c r="Y19" s="709"/>
      <c r="Z19" s="709"/>
      <c r="AA19" s="709"/>
      <c r="AB19" s="709"/>
      <c r="AC19" s="710"/>
      <c r="AD19" s="553">
        <f>CI19/BC19</f>
        <v>61380</v>
      </c>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640" t="s">
        <v>468</v>
      </c>
      <c r="BD19" s="640"/>
      <c r="BE19" s="640"/>
      <c r="BF19" s="640"/>
      <c r="BG19" s="640"/>
      <c r="BH19" s="640"/>
      <c r="BI19" s="640"/>
      <c r="BJ19" s="640"/>
      <c r="BK19" s="640"/>
      <c r="BL19" s="640"/>
      <c r="BM19" s="640"/>
      <c r="BN19" s="640"/>
      <c r="BO19" s="640"/>
      <c r="BP19" s="640"/>
      <c r="BQ19" s="640"/>
      <c r="BR19" s="640"/>
      <c r="BS19" s="640" t="s">
        <v>4</v>
      </c>
      <c r="BT19" s="640"/>
      <c r="BU19" s="640"/>
      <c r="BV19" s="640"/>
      <c r="BW19" s="640"/>
      <c r="BX19" s="640"/>
      <c r="BY19" s="640"/>
      <c r="BZ19" s="640"/>
      <c r="CA19" s="640"/>
      <c r="CB19" s="640"/>
      <c r="CC19" s="640"/>
      <c r="CD19" s="640"/>
      <c r="CE19" s="640"/>
      <c r="CF19" s="640"/>
      <c r="CG19" s="640"/>
      <c r="CH19" s="640"/>
      <c r="CI19" s="553">
        <v>3375900</v>
      </c>
      <c r="CJ19" s="553"/>
      <c r="CK19" s="553"/>
      <c r="CL19" s="553"/>
      <c r="CM19" s="553"/>
      <c r="CN19" s="553"/>
      <c r="CO19" s="553"/>
      <c r="CP19" s="553"/>
      <c r="CQ19" s="553"/>
      <c r="CR19" s="553"/>
      <c r="CS19" s="553"/>
      <c r="CT19" s="553"/>
      <c r="CU19" s="553"/>
      <c r="CV19" s="553"/>
      <c r="CW19" s="553"/>
      <c r="CX19" s="553"/>
      <c r="CY19" s="553"/>
      <c r="CZ19" s="553"/>
    </row>
    <row r="20" spans="1:104" s="224" customFormat="1" ht="57" customHeight="1" x14ac:dyDescent="0.25">
      <c r="A20" s="614" t="s">
        <v>70</v>
      </c>
      <c r="B20" s="615"/>
      <c r="C20" s="615"/>
      <c r="D20" s="615"/>
      <c r="E20" s="615"/>
      <c r="F20" s="616"/>
      <c r="G20" s="617" t="str">
        <f>'Обоснования доходов'!$F$67</f>
        <v>Оплата стоимости проезда и провоза багажа к месту использования отпуска (отдыха) и обратно</v>
      </c>
      <c r="H20" s="618"/>
      <c r="I20" s="618"/>
      <c r="J20" s="618"/>
      <c r="K20" s="618"/>
      <c r="L20" s="618"/>
      <c r="M20" s="618"/>
      <c r="N20" s="618"/>
      <c r="O20" s="618"/>
      <c r="P20" s="618"/>
      <c r="Q20" s="618"/>
      <c r="R20" s="618"/>
      <c r="S20" s="618"/>
      <c r="T20" s="618"/>
      <c r="U20" s="618"/>
      <c r="V20" s="618"/>
      <c r="W20" s="618"/>
      <c r="X20" s="618"/>
      <c r="Y20" s="618"/>
      <c r="Z20" s="618"/>
      <c r="AA20" s="618"/>
      <c r="AB20" s="618"/>
      <c r="AC20" s="619"/>
      <c r="AD20" s="620">
        <f>CI20/32</f>
        <v>27721.915312500001</v>
      </c>
      <c r="AE20" s="621"/>
      <c r="AF20" s="621"/>
      <c r="AG20" s="621"/>
      <c r="AH20" s="621"/>
      <c r="AI20" s="621"/>
      <c r="AJ20" s="621"/>
      <c r="AK20" s="621"/>
      <c r="AL20" s="621"/>
      <c r="AM20" s="621"/>
      <c r="AN20" s="621"/>
      <c r="AO20" s="621"/>
      <c r="AP20" s="621"/>
      <c r="AQ20" s="621"/>
      <c r="AR20" s="621"/>
      <c r="AS20" s="621"/>
      <c r="AT20" s="621"/>
      <c r="AU20" s="621"/>
      <c r="AV20" s="621"/>
      <c r="AW20" s="621"/>
      <c r="AX20" s="621"/>
      <c r="AY20" s="621"/>
      <c r="AZ20" s="621"/>
      <c r="BA20" s="621"/>
      <c r="BB20" s="622"/>
      <c r="BC20" s="614" t="s">
        <v>546</v>
      </c>
      <c r="BD20" s="615"/>
      <c r="BE20" s="615"/>
      <c r="BF20" s="615"/>
      <c r="BG20" s="615"/>
      <c r="BH20" s="615"/>
      <c r="BI20" s="615"/>
      <c r="BJ20" s="615"/>
      <c r="BK20" s="615"/>
      <c r="BL20" s="615"/>
      <c r="BM20" s="615"/>
      <c r="BN20" s="615"/>
      <c r="BO20" s="615"/>
      <c r="BP20" s="615"/>
      <c r="BQ20" s="615"/>
      <c r="BR20" s="616"/>
      <c r="BS20" s="605" t="s">
        <v>4</v>
      </c>
      <c r="BT20" s="606"/>
      <c r="BU20" s="606"/>
      <c r="BV20" s="606"/>
      <c r="BW20" s="606"/>
      <c r="BX20" s="606"/>
      <c r="BY20" s="606"/>
      <c r="BZ20" s="606"/>
      <c r="CA20" s="606"/>
      <c r="CB20" s="606"/>
      <c r="CC20" s="606"/>
      <c r="CD20" s="606"/>
      <c r="CE20" s="606"/>
      <c r="CF20" s="606"/>
      <c r="CG20" s="606"/>
      <c r="CH20" s="607"/>
      <c r="CI20" s="620">
        <v>887101.29</v>
      </c>
      <c r="CJ20" s="621"/>
      <c r="CK20" s="621"/>
      <c r="CL20" s="621"/>
      <c r="CM20" s="621"/>
      <c r="CN20" s="621"/>
      <c r="CO20" s="621"/>
      <c r="CP20" s="621"/>
      <c r="CQ20" s="621"/>
      <c r="CR20" s="621"/>
      <c r="CS20" s="621"/>
      <c r="CT20" s="621"/>
      <c r="CU20" s="621"/>
      <c r="CV20" s="621"/>
      <c r="CW20" s="621"/>
      <c r="CX20" s="621"/>
      <c r="CY20" s="621"/>
      <c r="CZ20" s="622"/>
    </row>
    <row r="21" spans="1:104" s="4" customFormat="1" ht="26.25" customHeight="1" x14ac:dyDescent="0.25">
      <c r="A21" s="630" t="s">
        <v>262</v>
      </c>
      <c r="B21" s="631"/>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2"/>
      <c r="AD21" s="552" t="s">
        <v>4</v>
      </c>
      <c r="AE21" s="552"/>
      <c r="AF21" s="552"/>
      <c r="AG21" s="552"/>
      <c r="AH21" s="552"/>
      <c r="AI21" s="552"/>
      <c r="AJ21" s="552"/>
      <c r="AK21" s="552"/>
      <c r="AL21" s="552"/>
      <c r="AM21" s="552"/>
      <c r="AN21" s="552"/>
      <c r="AO21" s="552"/>
      <c r="AP21" s="552"/>
      <c r="AQ21" s="552"/>
      <c r="AR21" s="552"/>
      <c r="AS21" s="552"/>
      <c r="AT21" s="552"/>
      <c r="AU21" s="552"/>
      <c r="AV21" s="552"/>
      <c r="AW21" s="552"/>
      <c r="AX21" s="552"/>
      <c r="AY21" s="552"/>
      <c r="AZ21" s="552"/>
      <c r="BA21" s="552"/>
      <c r="BB21" s="552"/>
      <c r="BC21" s="552" t="s">
        <v>4</v>
      </c>
      <c r="BD21" s="552"/>
      <c r="BE21" s="552"/>
      <c r="BF21" s="552"/>
      <c r="BG21" s="552"/>
      <c r="BH21" s="552"/>
      <c r="BI21" s="552"/>
      <c r="BJ21" s="552"/>
      <c r="BK21" s="552"/>
      <c r="BL21" s="552"/>
      <c r="BM21" s="552"/>
      <c r="BN21" s="552"/>
      <c r="BO21" s="552"/>
      <c r="BP21" s="552"/>
      <c r="BQ21" s="552"/>
      <c r="BR21" s="552"/>
      <c r="BS21" s="552" t="s">
        <v>4</v>
      </c>
      <c r="BT21" s="552"/>
      <c r="BU21" s="552"/>
      <c r="BV21" s="552"/>
      <c r="BW21" s="552"/>
      <c r="BX21" s="552"/>
      <c r="BY21" s="552"/>
      <c r="BZ21" s="552"/>
      <c r="CA21" s="552"/>
      <c r="CB21" s="552"/>
      <c r="CC21" s="552"/>
      <c r="CD21" s="552"/>
      <c r="CE21" s="552"/>
      <c r="CF21" s="552"/>
      <c r="CG21" s="552"/>
      <c r="CH21" s="552"/>
      <c r="CI21" s="608">
        <f>CI19+CI20</f>
        <v>4263001.29</v>
      </c>
      <c r="CJ21" s="636"/>
      <c r="CK21" s="636"/>
      <c r="CL21" s="636"/>
      <c r="CM21" s="636"/>
      <c r="CN21" s="636"/>
      <c r="CO21" s="636"/>
      <c r="CP21" s="636"/>
      <c r="CQ21" s="636"/>
      <c r="CR21" s="636"/>
      <c r="CS21" s="636"/>
      <c r="CT21" s="636"/>
      <c r="CU21" s="636"/>
      <c r="CV21" s="636"/>
      <c r="CW21" s="636"/>
      <c r="CX21" s="636"/>
      <c r="CY21" s="636"/>
      <c r="CZ21" s="637"/>
    </row>
    <row r="22" spans="1:104" s="4" customFormat="1" ht="15" customHeight="1" x14ac:dyDescent="0.25">
      <c r="A22" s="668" t="s">
        <v>55</v>
      </c>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70"/>
      <c r="AD22" s="552" t="s">
        <v>4</v>
      </c>
      <c r="AE22" s="552"/>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52"/>
      <c r="BC22" s="552" t="s">
        <v>4</v>
      </c>
      <c r="BD22" s="552"/>
      <c r="BE22" s="552"/>
      <c r="BF22" s="552"/>
      <c r="BG22" s="552"/>
      <c r="BH22" s="552"/>
      <c r="BI22" s="552"/>
      <c r="BJ22" s="552"/>
      <c r="BK22" s="552"/>
      <c r="BL22" s="552"/>
      <c r="BM22" s="552"/>
      <c r="BN22" s="552"/>
      <c r="BO22" s="552"/>
      <c r="BP22" s="552"/>
      <c r="BQ22" s="552"/>
      <c r="BR22" s="552"/>
      <c r="BS22" s="552" t="s">
        <v>4</v>
      </c>
      <c r="BT22" s="552"/>
      <c r="BU22" s="552"/>
      <c r="BV22" s="552"/>
      <c r="BW22" s="552"/>
      <c r="BX22" s="552"/>
      <c r="BY22" s="552"/>
      <c r="BZ22" s="552"/>
      <c r="CA22" s="552"/>
      <c r="CB22" s="552"/>
      <c r="CC22" s="552"/>
      <c r="CD22" s="552"/>
      <c r="CE22" s="552"/>
      <c r="CF22" s="552"/>
      <c r="CG22" s="552"/>
      <c r="CH22" s="552"/>
      <c r="CI22" s="554">
        <f>CI17+CI21</f>
        <v>4842401.6399999997</v>
      </c>
      <c r="CJ22" s="645"/>
      <c r="CK22" s="645"/>
      <c r="CL22" s="645"/>
      <c r="CM22" s="645"/>
      <c r="CN22" s="645"/>
      <c r="CO22" s="645"/>
      <c r="CP22" s="645"/>
      <c r="CQ22" s="645"/>
      <c r="CR22" s="645"/>
      <c r="CS22" s="645"/>
      <c r="CT22" s="645"/>
      <c r="CU22" s="645"/>
      <c r="CV22" s="645"/>
      <c r="CW22" s="645"/>
      <c r="CX22" s="645"/>
      <c r="CY22" s="645"/>
      <c r="CZ22" s="645"/>
    </row>
    <row r="23" spans="1:104" ht="12" customHeight="1" x14ac:dyDescent="0.25"/>
    <row r="24" spans="1:104" s="209" customFormat="1" ht="14.25" hidden="1" x14ac:dyDescent="0.2">
      <c r="A24" s="644" t="s">
        <v>253</v>
      </c>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644"/>
      <c r="AP24" s="644"/>
      <c r="AQ24" s="644"/>
      <c r="AR24" s="644"/>
      <c r="AS24" s="644"/>
      <c r="AT24" s="644"/>
      <c r="AU24" s="644"/>
      <c r="AV24" s="644"/>
      <c r="AW24" s="644"/>
      <c r="AX24" s="644"/>
      <c r="AY24" s="644"/>
      <c r="AZ24" s="644"/>
      <c r="BA24" s="644"/>
      <c r="BB24" s="644"/>
      <c r="BC24" s="644"/>
      <c r="BD24" s="644"/>
      <c r="BE24" s="644"/>
      <c r="BF24" s="644"/>
      <c r="BG24" s="644"/>
      <c r="BH24" s="644"/>
      <c r="BI24" s="644"/>
      <c r="BJ24" s="644"/>
      <c r="BK24" s="644"/>
      <c r="BL24" s="644"/>
      <c r="BM24" s="644"/>
      <c r="BN24" s="644"/>
      <c r="BO24" s="644"/>
      <c r="BP24" s="644"/>
      <c r="BQ24" s="644"/>
      <c r="BR24" s="644"/>
      <c r="BS24" s="644"/>
      <c r="BT24" s="644"/>
      <c r="BU24" s="644"/>
      <c r="BV24" s="644"/>
      <c r="BW24" s="644"/>
      <c r="BX24" s="644"/>
      <c r="BY24" s="644"/>
      <c r="BZ24" s="644"/>
      <c r="CA24" s="644"/>
      <c r="CB24" s="644"/>
      <c r="CC24" s="644"/>
      <c r="CD24" s="644"/>
      <c r="CE24" s="644"/>
      <c r="CF24" s="644"/>
      <c r="CG24" s="644"/>
      <c r="CH24" s="644"/>
      <c r="CI24" s="644"/>
      <c r="CJ24" s="644"/>
      <c r="CK24" s="644"/>
      <c r="CL24" s="644"/>
      <c r="CM24" s="644"/>
      <c r="CN24" s="644"/>
      <c r="CO24" s="644"/>
      <c r="CP24" s="644"/>
      <c r="CQ24" s="644"/>
      <c r="CR24" s="644"/>
      <c r="CS24" s="644"/>
      <c r="CT24" s="644"/>
      <c r="CU24" s="644"/>
      <c r="CV24" s="644"/>
      <c r="CW24" s="644"/>
      <c r="CX24" s="644"/>
      <c r="CY24" s="644"/>
      <c r="CZ24" s="644"/>
    </row>
    <row r="25" spans="1:104" s="209" customFormat="1" ht="14.25" hidden="1" x14ac:dyDescent="0.2">
      <c r="A25" s="302" t="s">
        <v>46</v>
      </c>
      <c r="B25" s="302"/>
      <c r="C25" s="302"/>
      <c r="D25" s="302"/>
      <c r="E25" s="302"/>
      <c r="F25" s="302"/>
      <c r="G25" s="302"/>
      <c r="H25" s="302"/>
      <c r="I25" s="302"/>
      <c r="J25" s="302"/>
      <c r="K25" s="302"/>
      <c r="L25" s="302"/>
      <c r="M25" s="302"/>
      <c r="N25" s="302"/>
      <c r="O25" s="302"/>
      <c r="P25" s="302"/>
      <c r="Q25" s="302"/>
      <c r="R25" s="302"/>
      <c r="S25" s="302"/>
      <c r="T25" s="302"/>
      <c r="U25" s="302"/>
      <c r="V25" s="302"/>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4"/>
      <c r="AZ25" s="604"/>
      <c r="BA25" s="604"/>
      <c r="BB25" s="604"/>
      <c r="BC25" s="604"/>
      <c r="BD25" s="604"/>
      <c r="BE25" s="604"/>
      <c r="BF25" s="604"/>
      <c r="BG25" s="604"/>
      <c r="BH25" s="604"/>
      <c r="BI25" s="604"/>
      <c r="BJ25" s="604"/>
      <c r="BK25" s="604"/>
      <c r="BL25" s="604"/>
      <c r="BM25" s="604"/>
      <c r="BN25" s="604"/>
      <c r="BO25" s="604"/>
      <c r="BP25" s="604"/>
      <c r="BQ25" s="604"/>
      <c r="BR25" s="604"/>
      <c r="BS25" s="604"/>
      <c r="BT25" s="604"/>
      <c r="BU25" s="604"/>
      <c r="BV25" s="604"/>
      <c r="BW25" s="604"/>
      <c r="BX25" s="604"/>
      <c r="BY25" s="604"/>
      <c r="BZ25" s="604"/>
      <c r="CA25" s="604"/>
      <c r="CB25" s="604"/>
      <c r="CC25" s="604"/>
      <c r="CD25" s="604"/>
      <c r="CE25" s="604"/>
      <c r="CF25" s="604"/>
      <c r="CG25" s="604"/>
      <c r="CH25" s="604"/>
      <c r="CI25" s="604"/>
      <c r="CJ25" s="604"/>
      <c r="CK25" s="604"/>
      <c r="CL25" s="604"/>
      <c r="CM25" s="604"/>
      <c r="CN25" s="604"/>
      <c r="CO25" s="604"/>
      <c r="CP25" s="604"/>
      <c r="CQ25" s="604"/>
      <c r="CR25" s="604"/>
      <c r="CS25" s="604"/>
      <c r="CT25" s="604"/>
      <c r="CU25" s="604"/>
      <c r="CV25" s="604"/>
      <c r="CW25" s="604"/>
      <c r="CX25" s="604"/>
      <c r="CY25" s="604"/>
      <c r="CZ25" s="604"/>
    </row>
    <row r="26" spans="1:104" s="209" customFormat="1" ht="12.75" hidden="1" customHeight="1" x14ac:dyDescent="0.2">
      <c r="A26" s="302"/>
      <c r="B26" s="302"/>
      <c r="C26" s="302"/>
      <c r="D26" s="302"/>
      <c r="E26" s="302"/>
      <c r="F26" s="302"/>
      <c r="G26" s="302"/>
      <c r="H26" s="302"/>
      <c r="I26" s="302"/>
      <c r="J26" s="302"/>
      <c r="K26" s="302"/>
      <c r="L26" s="302"/>
      <c r="M26" s="302"/>
      <c r="N26" s="302"/>
      <c r="O26" s="302"/>
      <c r="P26" s="302"/>
      <c r="Q26" s="302"/>
      <c r="R26" s="302"/>
      <c r="S26" s="302"/>
      <c r="T26" s="302"/>
      <c r="U26" s="302"/>
      <c r="V26" s="302"/>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row>
    <row r="27" spans="1:104" s="210" customFormat="1" ht="55.5" hidden="1" customHeight="1" x14ac:dyDescent="0.25">
      <c r="A27" s="583" t="s">
        <v>48</v>
      </c>
      <c r="B27" s="584"/>
      <c r="C27" s="584"/>
      <c r="D27" s="584"/>
      <c r="E27" s="584"/>
      <c r="F27" s="585"/>
      <c r="G27" s="583" t="s">
        <v>56</v>
      </c>
      <c r="H27" s="584"/>
      <c r="I27" s="584"/>
      <c r="J27" s="584"/>
      <c r="K27" s="584"/>
      <c r="L27" s="584"/>
      <c r="M27" s="584"/>
      <c r="N27" s="584"/>
      <c r="O27" s="584"/>
      <c r="P27" s="584"/>
      <c r="Q27" s="584"/>
      <c r="R27" s="584"/>
      <c r="S27" s="584"/>
      <c r="T27" s="584"/>
      <c r="U27" s="584"/>
      <c r="V27" s="584"/>
      <c r="W27" s="584"/>
      <c r="X27" s="584"/>
      <c r="Y27" s="584"/>
      <c r="Z27" s="584"/>
      <c r="AA27" s="584"/>
      <c r="AB27" s="584"/>
      <c r="AC27" s="585"/>
      <c r="AD27" s="583" t="s">
        <v>263</v>
      </c>
      <c r="AE27" s="584"/>
      <c r="AF27" s="584"/>
      <c r="AG27" s="584"/>
      <c r="AH27" s="584"/>
      <c r="AI27" s="584"/>
      <c r="AJ27" s="584"/>
      <c r="AK27" s="584"/>
      <c r="AL27" s="584"/>
      <c r="AM27" s="584"/>
      <c r="AN27" s="584"/>
      <c r="AO27" s="584"/>
      <c r="AP27" s="584"/>
      <c r="AQ27" s="584"/>
      <c r="AR27" s="584"/>
      <c r="AS27" s="584"/>
      <c r="AT27" s="584"/>
      <c r="AU27" s="584"/>
      <c r="AV27" s="584"/>
      <c r="AW27" s="584"/>
      <c r="AX27" s="585"/>
      <c r="AY27" s="583" t="s">
        <v>61</v>
      </c>
      <c r="AZ27" s="584"/>
      <c r="BA27" s="584"/>
      <c r="BB27" s="584"/>
      <c r="BC27" s="584"/>
      <c r="BD27" s="584"/>
      <c r="BE27" s="584"/>
      <c r="BF27" s="584"/>
      <c r="BG27" s="584"/>
      <c r="BH27" s="584"/>
      <c r="BI27" s="584"/>
      <c r="BJ27" s="584"/>
      <c r="BK27" s="584"/>
      <c r="BL27" s="584"/>
      <c r="BM27" s="584"/>
      <c r="BN27" s="584"/>
      <c r="BO27" s="584"/>
      <c r="BP27" s="585"/>
      <c r="BQ27" s="583" t="s">
        <v>62</v>
      </c>
      <c r="BR27" s="584"/>
      <c r="BS27" s="584"/>
      <c r="BT27" s="584"/>
      <c r="BU27" s="584"/>
      <c r="BV27" s="584"/>
      <c r="BW27" s="584"/>
      <c r="BX27" s="584"/>
      <c r="BY27" s="584"/>
      <c r="BZ27" s="584"/>
      <c r="CA27" s="584"/>
      <c r="CB27" s="584"/>
      <c r="CC27" s="584"/>
      <c r="CD27" s="584"/>
      <c r="CE27" s="584"/>
      <c r="CF27" s="584"/>
      <c r="CG27" s="584"/>
      <c r="CH27" s="585"/>
      <c r="CI27" s="583" t="s">
        <v>60</v>
      </c>
      <c r="CJ27" s="584"/>
      <c r="CK27" s="584"/>
      <c r="CL27" s="584"/>
      <c r="CM27" s="584"/>
      <c r="CN27" s="584"/>
      <c r="CO27" s="584"/>
      <c r="CP27" s="584"/>
      <c r="CQ27" s="584"/>
      <c r="CR27" s="584"/>
      <c r="CS27" s="584"/>
      <c r="CT27" s="584"/>
      <c r="CU27" s="584"/>
      <c r="CV27" s="584"/>
      <c r="CW27" s="584"/>
      <c r="CX27" s="584"/>
      <c r="CY27" s="584"/>
      <c r="CZ27" s="585"/>
    </row>
    <row r="28" spans="1:104" s="3" customFormat="1" ht="12.75" hidden="1" x14ac:dyDescent="0.25">
      <c r="A28" s="582">
        <v>1</v>
      </c>
      <c r="B28" s="582"/>
      <c r="C28" s="582"/>
      <c r="D28" s="582"/>
      <c r="E28" s="582"/>
      <c r="F28" s="582"/>
      <c r="G28" s="582">
        <v>2</v>
      </c>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v>3</v>
      </c>
      <c r="AE28" s="582"/>
      <c r="AF28" s="582"/>
      <c r="AG28" s="582"/>
      <c r="AH28" s="582"/>
      <c r="AI28" s="582"/>
      <c r="AJ28" s="582"/>
      <c r="AK28" s="582"/>
      <c r="AL28" s="582"/>
      <c r="AM28" s="582"/>
      <c r="AN28" s="582"/>
      <c r="AO28" s="582"/>
      <c r="AP28" s="582"/>
      <c r="AQ28" s="582"/>
      <c r="AR28" s="582"/>
      <c r="AS28" s="582"/>
      <c r="AT28" s="582"/>
      <c r="AU28" s="582"/>
      <c r="AV28" s="582"/>
      <c r="AW28" s="582"/>
      <c r="AX28" s="582"/>
      <c r="AY28" s="582">
        <v>4</v>
      </c>
      <c r="AZ28" s="582"/>
      <c r="BA28" s="582"/>
      <c r="BB28" s="582"/>
      <c r="BC28" s="582"/>
      <c r="BD28" s="582"/>
      <c r="BE28" s="582"/>
      <c r="BF28" s="582"/>
      <c r="BG28" s="582"/>
      <c r="BH28" s="582"/>
      <c r="BI28" s="582"/>
      <c r="BJ28" s="582"/>
      <c r="BK28" s="582"/>
      <c r="BL28" s="582"/>
      <c r="BM28" s="582"/>
      <c r="BN28" s="582"/>
      <c r="BO28" s="582"/>
      <c r="BP28" s="582"/>
      <c r="BQ28" s="582">
        <v>5</v>
      </c>
      <c r="BR28" s="582"/>
      <c r="BS28" s="582"/>
      <c r="BT28" s="582"/>
      <c r="BU28" s="582"/>
      <c r="BV28" s="582"/>
      <c r="BW28" s="582"/>
      <c r="BX28" s="582"/>
      <c r="BY28" s="582"/>
      <c r="BZ28" s="582"/>
      <c r="CA28" s="582"/>
      <c r="CB28" s="582"/>
      <c r="CC28" s="582"/>
      <c r="CD28" s="582"/>
      <c r="CE28" s="582"/>
      <c r="CF28" s="582"/>
      <c r="CG28" s="582"/>
      <c r="CH28" s="582"/>
      <c r="CI28" s="582">
        <v>6</v>
      </c>
      <c r="CJ28" s="582"/>
      <c r="CK28" s="582"/>
      <c r="CL28" s="582"/>
      <c r="CM28" s="582"/>
      <c r="CN28" s="582"/>
      <c r="CO28" s="582"/>
      <c r="CP28" s="582"/>
      <c r="CQ28" s="582"/>
      <c r="CR28" s="582"/>
      <c r="CS28" s="582"/>
      <c r="CT28" s="582"/>
      <c r="CU28" s="582"/>
      <c r="CV28" s="582"/>
      <c r="CW28" s="582"/>
      <c r="CX28" s="582"/>
      <c r="CY28" s="582"/>
      <c r="CZ28" s="582"/>
    </row>
    <row r="29" spans="1:104" s="4" customFormat="1" ht="15" hidden="1" customHeight="1" x14ac:dyDescent="0.25">
      <c r="A29" s="633" t="s">
        <v>241</v>
      </c>
      <c r="B29" s="634"/>
      <c r="C29" s="634"/>
      <c r="D29" s="634"/>
      <c r="E29" s="634"/>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O29" s="634"/>
      <c r="BP29" s="634"/>
      <c r="BQ29" s="634"/>
      <c r="BR29" s="634"/>
      <c r="BS29" s="634"/>
      <c r="BT29" s="634"/>
      <c r="BU29" s="634"/>
      <c r="BV29" s="634"/>
      <c r="BW29" s="634"/>
      <c r="BX29" s="634"/>
      <c r="BY29" s="634"/>
      <c r="BZ29" s="634"/>
      <c r="CA29" s="634"/>
      <c r="CB29" s="634"/>
      <c r="CC29" s="634"/>
      <c r="CD29" s="634"/>
      <c r="CE29" s="634"/>
      <c r="CF29" s="634"/>
      <c r="CG29" s="634"/>
      <c r="CH29" s="634"/>
      <c r="CI29" s="634"/>
      <c r="CJ29" s="634"/>
      <c r="CK29" s="634"/>
      <c r="CL29" s="634"/>
      <c r="CM29" s="634"/>
      <c r="CN29" s="634"/>
      <c r="CO29" s="634"/>
      <c r="CP29" s="634"/>
      <c r="CQ29" s="634"/>
      <c r="CR29" s="634"/>
      <c r="CS29" s="634"/>
      <c r="CT29" s="634"/>
      <c r="CU29" s="634"/>
      <c r="CV29" s="634"/>
      <c r="CW29" s="634"/>
      <c r="CX29" s="634"/>
      <c r="CY29" s="634"/>
      <c r="CZ29" s="635"/>
    </row>
    <row r="30" spans="1:104" s="4" customFormat="1" ht="15" hidden="1" customHeight="1" x14ac:dyDescent="0.25">
      <c r="A30" s="614"/>
      <c r="B30" s="615"/>
      <c r="C30" s="615"/>
      <c r="D30" s="615"/>
      <c r="E30" s="615"/>
      <c r="F30" s="616"/>
      <c r="G30" s="617"/>
      <c r="H30" s="618"/>
      <c r="I30" s="618"/>
      <c r="J30" s="618"/>
      <c r="K30" s="618"/>
      <c r="L30" s="618"/>
      <c r="M30" s="618"/>
      <c r="N30" s="618"/>
      <c r="O30" s="618"/>
      <c r="P30" s="618"/>
      <c r="Q30" s="618"/>
      <c r="R30" s="618"/>
      <c r="S30" s="618"/>
      <c r="T30" s="618"/>
      <c r="U30" s="618"/>
      <c r="V30" s="618"/>
      <c r="W30" s="618"/>
      <c r="X30" s="618"/>
      <c r="Y30" s="618"/>
      <c r="Z30" s="618"/>
      <c r="AA30" s="618"/>
      <c r="AB30" s="618"/>
      <c r="AC30" s="619"/>
      <c r="AD30" s="605"/>
      <c r="AE30" s="606"/>
      <c r="AF30" s="606"/>
      <c r="AG30" s="606"/>
      <c r="AH30" s="606"/>
      <c r="AI30" s="606"/>
      <c r="AJ30" s="606"/>
      <c r="AK30" s="606"/>
      <c r="AL30" s="606"/>
      <c r="AM30" s="606"/>
      <c r="AN30" s="606"/>
      <c r="AO30" s="606"/>
      <c r="AP30" s="606"/>
      <c r="AQ30" s="606"/>
      <c r="AR30" s="606"/>
      <c r="AS30" s="606"/>
      <c r="AT30" s="606"/>
      <c r="AU30" s="606"/>
      <c r="AV30" s="606"/>
      <c r="AW30" s="606"/>
      <c r="AX30" s="607"/>
      <c r="AY30" s="605"/>
      <c r="AZ30" s="606"/>
      <c r="BA30" s="606"/>
      <c r="BB30" s="606"/>
      <c r="BC30" s="606"/>
      <c r="BD30" s="606"/>
      <c r="BE30" s="606"/>
      <c r="BF30" s="606"/>
      <c r="BG30" s="606"/>
      <c r="BH30" s="606"/>
      <c r="BI30" s="606"/>
      <c r="BJ30" s="606"/>
      <c r="BK30" s="606"/>
      <c r="BL30" s="606"/>
      <c r="BM30" s="606"/>
      <c r="BN30" s="606"/>
      <c r="BO30" s="606"/>
      <c r="BP30" s="607"/>
      <c r="BQ30" s="605"/>
      <c r="BR30" s="606"/>
      <c r="BS30" s="606"/>
      <c r="BT30" s="606"/>
      <c r="BU30" s="606"/>
      <c r="BV30" s="606"/>
      <c r="BW30" s="606"/>
      <c r="BX30" s="606"/>
      <c r="BY30" s="606"/>
      <c r="BZ30" s="606"/>
      <c r="CA30" s="606"/>
      <c r="CB30" s="606"/>
      <c r="CC30" s="606"/>
      <c r="CD30" s="606"/>
      <c r="CE30" s="606"/>
      <c r="CF30" s="606"/>
      <c r="CG30" s="606"/>
      <c r="CH30" s="607"/>
      <c r="CI30" s="605"/>
      <c r="CJ30" s="606"/>
      <c r="CK30" s="606"/>
      <c r="CL30" s="606"/>
      <c r="CM30" s="606"/>
      <c r="CN30" s="606"/>
      <c r="CO30" s="606"/>
      <c r="CP30" s="606"/>
      <c r="CQ30" s="606"/>
      <c r="CR30" s="606"/>
      <c r="CS30" s="606"/>
      <c r="CT30" s="606"/>
      <c r="CU30" s="606"/>
      <c r="CV30" s="606"/>
      <c r="CW30" s="606"/>
      <c r="CX30" s="606"/>
      <c r="CY30" s="606"/>
      <c r="CZ30" s="607"/>
    </row>
    <row r="31" spans="1:104" s="4" customFormat="1" ht="28.5" hidden="1" customHeight="1" x14ac:dyDescent="0.25">
      <c r="A31" s="630" t="s">
        <v>262</v>
      </c>
      <c r="B31" s="63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2"/>
      <c r="AD31" s="605" t="s">
        <v>4</v>
      </c>
      <c r="AE31" s="606"/>
      <c r="AF31" s="606"/>
      <c r="AG31" s="606"/>
      <c r="AH31" s="606"/>
      <c r="AI31" s="606"/>
      <c r="AJ31" s="606"/>
      <c r="AK31" s="606"/>
      <c r="AL31" s="606"/>
      <c r="AM31" s="606"/>
      <c r="AN31" s="606"/>
      <c r="AO31" s="606"/>
      <c r="AP31" s="606"/>
      <c r="AQ31" s="606"/>
      <c r="AR31" s="606"/>
      <c r="AS31" s="606"/>
      <c r="AT31" s="606"/>
      <c r="AU31" s="606"/>
      <c r="AV31" s="606"/>
      <c r="AW31" s="606"/>
      <c r="AX31" s="607"/>
      <c r="AY31" s="605" t="s">
        <v>4</v>
      </c>
      <c r="AZ31" s="606"/>
      <c r="BA31" s="606"/>
      <c r="BB31" s="606"/>
      <c r="BC31" s="606"/>
      <c r="BD31" s="606"/>
      <c r="BE31" s="606"/>
      <c r="BF31" s="606"/>
      <c r="BG31" s="606"/>
      <c r="BH31" s="606"/>
      <c r="BI31" s="606"/>
      <c r="BJ31" s="606"/>
      <c r="BK31" s="606"/>
      <c r="BL31" s="606"/>
      <c r="BM31" s="606"/>
      <c r="BN31" s="606"/>
      <c r="BO31" s="606"/>
      <c r="BP31" s="607"/>
      <c r="BQ31" s="605" t="s">
        <v>4</v>
      </c>
      <c r="BR31" s="606"/>
      <c r="BS31" s="606"/>
      <c r="BT31" s="606"/>
      <c r="BU31" s="606"/>
      <c r="BV31" s="606"/>
      <c r="BW31" s="606"/>
      <c r="BX31" s="606"/>
      <c r="BY31" s="606"/>
      <c r="BZ31" s="606"/>
      <c r="CA31" s="606"/>
      <c r="CB31" s="606"/>
      <c r="CC31" s="606"/>
      <c r="CD31" s="606"/>
      <c r="CE31" s="606"/>
      <c r="CF31" s="606"/>
      <c r="CG31" s="606"/>
      <c r="CH31" s="607"/>
      <c r="CI31" s="605"/>
      <c r="CJ31" s="606"/>
      <c r="CK31" s="606"/>
      <c r="CL31" s="606"/>
      <c r="CM31" s="606"/>
      <c r="CN31" s="606"/>
      <c r="CO31" s="606"/>
      <c r="CP31" s="606"/>
      <c r="CQ31" s="606"/>
      <c r="CR31" s="606"/>
      <c r="CS31" s="606"/>
      <c r="CT31" s="606"/>
      <c r="CU31" s="606"/>
      <c r="CV31" s="606"/>
      <c r="CW31" s="606"/>
      <c r="CX31" s="606"/>
      <c r="CY31" s="606"/>
      <c r="CZ31" s="607"/>
    </row>
    <row r="32" spans="1:104" s="4" customFormat="1" ht="15" hidden="1" customHeight="1" x14ac:dyDescent="0.25">
      <c r="A32" s="633" t="s">
        <v>241</v>
      </c>
      <c r="B32" s="634"/>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O32" s="634"/>
      <c r="BP32" s="634"/>
      <c r="BQ32" s="634"/>
      <c r="BR32" s="634"/>
      <c r="BS32" s="634"/>
      <c r="BT32" s="634"/>
      <c r="BU32" s="634"/>
      <c r="BV32" s="634"/>
      <c r="BW32" s="634"/>
      <c r="BX32" s="634"/>
      <c r="BY32" s="634"/>
      <c r="BZ32" s="634"/>
      <c r="CA32" s="634"/>
      <c r="CB32" s="634"/>
      <c r="CC32" s="634"/>
      <c r="CD32" s="634"/>
      <c r="CE32" s="634"/>
      <c r="CF32" s="634"/>
      <c r="CG32" s="634"/>
      <c r="CH32" s="634"/>
      <c r="CI32" s="634"/>
      <c r="CJ32" s="634"/>
      <c r="CK32" s="634"/>
      <c r="CL32" s="634"/>
      <c r="CM32" s="634"/>
      <c r="CN32" s="634"/>
      <c r="CO32" s="634"/>
      <c r="CP32" s="634"/>
      <c r="CQ32" s="634"/>
      <c r="CR32" s="634"/>
      <c r="CS32" s="634"/>
      <c r="CT32" s="634"/>
      <c r="CU32" s="634"/>
      <c r="CV32" s="634"/>
      <c r="CW32" s="634"/>
      <c r="CX32" s="634"/>
      <c r="CY32" s="634"/>
      <c r="CZ32" s="635"/>
    </row>
    <row r="33" spans="1:104" s="4" customFormat="1" ht="15" hidden="1" customHeight="1" x14ac:dyDescent="0.25">
      <c r="A33" s="614"/>
      <c r="B33" s="615"/>
      <c r="C33" s="615"/>
      <c r="D33" s="615"/>
      <c r="E33" s="615"/>
      <c r="F33" s="616"/>
      <c r="G33" s="617"/>
      <c r="H33" s="618"/>
      <c r="I33" s="618"/>
      <c r="J33" s="618"/>
      <c r="K33" s="618"/>
      <c r="L33" s="618"/>
      <c r="M33" s="618"/>
      <c r="N33" s="618"/>
      <c r="O33" s="618"/>
      <c r="P33" s="618"/>
      <c r="Q33" s="618"/>
      <c r="R33" s="618"/>
      <c r="S33" s="618"/>
      <c r="T33" s="618"/>
      <c r="U33" s="618"/>
      <c r="V33" s="618"/>
      <c r="W33" s="618"/>
      <c r="X33" s="618"/>
      <c r="Y33" s="618"/>
      <c r="Z33" s="618"/>
      <c r="AA33" s="618"/>
      <c r="AB33" s="618"/>
      <c r="AC33" s="619"/>
      <c r="AD33" s="605"/>
      <c r="AE33" s="606"/>
      <c r="AF33" s="606"/>
      <c r="AG33" s="606"/>
      <c r="AH33" s="606"/>
      <c r="AI33" s="606"/>
      <c r="AJ33" s="606"/>
      <c r="AK33" s="606"/>
      <c r="AL33" s="606"/>
      <c r="AM33" s="606"/>
      <c r="AN33" s="606"/>
      <c r="AO33" s="606"/>
      <c r="AP33" s="606"/>
      <c r="AQ33" s="606"/>
      <c r="AR33" s="606"/>
      <c r="AS33" s="606"/>
      <c r="AT33" s="606"/>
      <c r="AU33" s="606"/>
      <c r="AV33" s="606"/>
      <c r="AW33" s="606"/>
      <c r="AX33" s="607"/>
      <c r="AY33" s="605"/>
      <c r="AZ33" s="606"/>
      <c r="BA33" s="606"/>
      <c r="BB33" s="606"/>
      <c r="BC33" s="606"/>
      <c r="BD33" s="606"/>
      <c r="BE33" s="606"/>
      <c r="BF33" s="606"/>
      <c r="BG33" s="606"/>
      <c r="BH33" s="606"/>
      <c r="BI33" s="606"/>
      <c r="BJ33" s="606"/>
      <c r="BK33" s="606"/>
      <c r="BL33" s="606"/>
      <c r="BM33" s="606"/>
      <c r="BN33" s="606"/>
      <c r="BO33" s="606"/>
      <c r="BP33" s="607"/>
      <c r="BQ33" s="605"/>
      <c r="BR33" s="606"/>
      <c r="BS33" s="606"/>
      <c r="BT33" s="606"/>
      <c r="BU33" s="606"/>
      <c r="BV33" s="606"/>
      <c r="BW33" s="606"/>
      <c r="BX33" s="606"/>
      <c r="BY33" s="606"/>
      <c r="BZ33" s="606"/>
      <c r="CA33" s="606"/>
      <c r="CB33" s="606"/>
      <c r="CC33" s="606"/>
      <c r="CD33" s="606"/>
      <c r="CE33" s="606"/>
      <c r="CF33" s="606"/>
      <c r="CG33" s="606"/>
      <c r="CH33" s="607"/>
      <c r="CI33" s="605"/>
      <c r="CJ33" s="606"/>
      <c r="CK33" s="606"/>
      <c r="CL33" s="606"/>
      <c r="CM33" s="606"/>
      <c r="CN33" s="606"/>
      <c r="CO33" s="606"/>
      <c r="CP33" s="606"/>
      <c r="CQ33" s="606"/>
      <c r="CR33" s="606"/>
      <c r="CS33" s="606"/>
      <c r="CT33" s="606"/>
      <c r="CU33" s="606"/>
      <c r="CV33" s="606"/>
      <c r="CW33" s="606"/>
      <c r="CX33" s="606"/>
      <c r="CY33" s="606"/>
      <c r="CZ33" s="607"/>
    </row>
    <row r="34" spans="1:104" s="4" customFormat="1" ht="29.25" hidden="1" customHeight="1" x14ac:dyDescent="0.25">
      <c r="A34" s="630" t="s">
        <v>262</v>
      </c>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2"/>
      <c r="AD34" s="605" t="s">
        <v>4</v>
      </c>
      <c r="AE34" s="606"/>
      <c r="AF34" s="606"/>
      <c r="AG34" s="606"/>
      <c r="AH34" s="606"/>
      <c r="AI34" s="606"/>
      <c r="AJ34" s="606"/>
      <c r="AK34" s="606"/>
      <c r="AL34" s="606"/>
      <c r="AM34" s="606"/>
      <c r="AN34" s="606"/>
      <c r="AO34" s="606"/>
      <c r="AP34" s="606"/>
      <c r="AQ34" s="606"/>
      <c r="AR34" s="606"/>
      <c r="AS34" s="606"/>
      <c r="AT34" s="606"/>
      <c r="AU34" s="606"/>
      <c r="AV34" s="606"/>
      <c r="AW34" s="606"/>
      <c r="AX34" s="607"/>
      <c r="AY34" s="605" t="s">
        <v>4</v>
      </c>
      <c r="AZ34" s="606"/>
      <c r="BA34" s="606"/>
      <c r="BB34" s="606"/>
      <c r="BC34" s="606"/>
      <c r="BD34" s="606"/>
      <c r="BE34" s="606"/>
      <c r="BF34" s="606"/>
      <c r="BG34" s="606"/>
      <c r="BH34" s="606"/>
      <c r="BI34" s="606"/>
      <c r="BJ34" s="606"/>
      <c r="BK34" s="606"/>
      <c r="BL34" s="606"/>
      <c r="BM34" s="606"/>
      <c r="BN34" s="606"/>
      <c r="BO34" s="606"/>
      <c r="BP34" s="607"/>
      <c r="BQ34" s="605" t="s">
        <v>4</v>
      </c>
      <c r="BR34" s="606"/>
      <c r="BS34" s="606"/>
      <c r="BT34" s="606"/>
      <c r="BU34" s="606"/>
      <c r="BV34" s="606"/>
      <c r="BW34" s="606"/>
      <c r="BX34" s="606"/>
      <c r="BY34" s="606"/>
      <c r="BZ34" s="606"/>
      <c r="CA34" s="606"/>
      <c r="CB34" s="606"/>
      <c r="CC34" s="606"/>
      <c r="CD34" s="606"/>
      <c r="CE34" s="606"/>
      <c r="CF34" s="606"/>
      <c r="CG34" s="606"/>
      <c r="CH34" s="607"/>
      <c r="CI34" s="605"/>
      <c r="CJ34" s="606"/>
      <c r="CK34" s="606"/>
      <c r="CL34" s="606"/>
      <c r="CM34" s="606"/>
      <c r="CN34" s="606"/>
      <c r="CO34" s="606"/>
      <c r="CP34" s="606"/>
      <c r="CQ34" s="606"/>
      <c r="CR34" s="606"/>
      <c r="CS34" s="606"/>
      <c r="CT34" s="606"/>
      <c r="CU34" s="606"/>
      <c r="CV34" s="606"/>
      <c r="CW34" s="606"/>
      <c r="CX34" s="606"/>
      <c r="CY34" s="606"/>
      <c r="CZ34" s="607"/>
    </row>
    <row r="35" spans="1:104" s="4" customFormat="1" ht="15" hidden="1" customHeight="1" x14ac:dyDescent="0.25">
      <c r="A35" s="614"/>
      <c r="B35" s="615"/>
      <c r="C35" s="615"/>
      <c r="D35" s="615"/>
      <c r="E35" s="615"/>
      <c r="F35" s="616"/>
      <c r="G35" s="668" t="s">
        <v>55</v>
      </c>
      <c r="H35" s="669"/>
      <c r="I35" s="669"/>
      <c r="J35" s="669"/>
      <c r="K35" s="669"/>
      <c r="L35" s="669"/>
      <c r="M35" s="669"/>
      <c r="N35" s="669"/>
      <c r="O35" s="669"/>
      <c r="P35" s="669"/>
      <c r="Q35" s="669"/>
      <c r="R35" s="669"/>
      <c r="S35" s="669"/>
      <c r="T35" s="669"/>
      <c r="U35" s="669"/>
      <c r="V35" s="669"/>
      <c r="W35" s="669"/>
      <c r="X35" s="669"/>
      <c r="Y35" s="669"/>
      <c r="Z35" s="669"/>
      <c r="AA35" s="669"/>
      <c r="AB35" s="669"/>
      <c r="AC35" s="670"/>
      <c r="AD35" s="605" t="s">
        <v>4</v>
      </c>
      <c r="AE35" s="606"/>
      <c r="AF35" s="606"/>
      <c r="AG35" s="606"/>
      <c r="AH35" s="606"/>
      <c r="AI35" s="606"/>
      <c r="AJ35" s="606"/>
      <c r="AK35" s="606"/>
      <c r="AL35" s="606"/>
      <c r="AM35" s="606"/>
      <c r="AN35" s="606"/>
      <c r="AO35" s="606"/>
      <c r="AP35" s="606"/>
      <c r="AQ35" s="606"/>
      <c r="AR35" s="606"/>
      <c r="AS35" s="606"/>
      <c r="AT35" s="606"/>
      <c r="AU35" s="606"/>
      <c r="AV35" s="606"/>
      <c r="AW35" s="606"/>
      <c r="AX35" s="607"/>
      <c r="AY35" s="605" t="s">
        <v>4</v>
      </c>
      <c r="AZ35" s="606"/>
      <c r="BA35" s="606"/>
      <c r="BB35" s="606"/>
      <c r="BC35" s="606"/>
      <c r="BD35" s="606"/>
      <c r="BE35" s="606"/>
      <c r="BF35" s="606"/>
      <c r="BG35" s="606"/>
      <c r="BH35" s="606"/>
      <c r="BI35" s="606"/>
      <c r="BJ35" s="606"/>
      <c r="BK35" s="606"/>
      <c r="BL35" s="606"/>
      <c r="BM35" s="606"/>
      <c r="BN35" s="606"/>
      <c r="BO35" s="606"/>
      <c r="BP35" s="607"/>
      <c r="BQ35" s="605" t="s">
        <v>4</v>
      </c>
      <c r="BR35" s="606"/>
      <c r="BS35" s="606"/>
      <c r="BT35" s="606"/>
      <c r="BU35" s="606"/>
      <c r="BV35" s="606"/>
      <c r="BW35" s="606"/>
      <c r="BX35" s="606"/>
      <c r="BY35" s="606"/>
      <c r="BZ35" s="606"/>
      <c r="CA35" s="606"/>
      <c r="CB35" s="606"/>
      <c r="CC35" s="606"/>
      <c r="CD35" s="606"/>
      <c r="CE35" s="606"/>
      <c r="CF35" s="606"/>
      <c r="CG35" s="606"/>
      <c r="CH35" s="607"/>
      <c r="CI35" s="605"/>
      <c r="CJ35" s="606"/>
      <c r="CK35" s="606"/>
      <c r="CL35" s="606"/>
      <c r="CM35" s="606"/>
      <c r="CN35" s="606"/>
      <c r="CO35" s="606"/>
      <c r="CP35" s="606"/>
      <c r="CQ35" s="606"/>
      <c r="CR35" s="606"/>
      <c r="CS35" s="606"/>
      <c r="CT35" s="606"/>
      <c r="CU35" s="606"/>
      <c r="CV35" s="606"/>
      <c r="CW35" s="606"/>
      <c r="CX35" s="606"/>
      <c r="CY35" s="606"/>
      <c r="CZ35" s="607"/>
    </row>
    <row r="36" spans="1:104" s="4" customFormat="1" ht="15" hidden="1" customHeight="1" x14ac:dyDescent="0.25">
      <c r="A36" s="307"/>
      <c r="B36" s="307"/>
      <c r="C36" s="307"/>
      <c r="D36" s="307"/>
      <c r="E36" s="307"/>
      <c r="F36" s="307"/>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c r="CM36" s="300"/>
      <c r="CN36" s="300"/>
      <c r="CO36" s="300"/>
      <c r="CP36" s="300"/>
      <c r="CQ36" s="300"/>
      <c r="CR36" s="300"/>
      <c r="CS36" s="300"/>
      <c r="CT36" s="300"/>
      <c r="CU36" s="300"/>
      <c r="CV36" s="300"/>
      <c r="CW36" s="300"/>
      <c r="CX36" s="300"/>
      <c r="CY36" s="300"/>
      <c r="CZ36" s="300"/>
    </row>
    <row r="37" spans="1:104" s="209" customFormat="1" ht="18" hidden="1" customHeight="1" x14ac:dyDescent="0.2">
      <c r="A37" s="638" t="s">
        <v>273</v>
      </c>
      <c r="B37" s="638"/>
      <c r="C37" s="638"/>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c r="AG37" s="638"/>
      <c r="AH37" s="638"/>
      <c r="AI37" s="638"/>
      <c r="AJ37" s="638"/>
      <c r="AK37" s="638"/>
      <c r="AL37" s="638"/>
      <c r="AM37" s="638"/>
      <c r="AN37" s="638"/>
      <c r="AO37" s="638"/>
      <c r="AP37" s="638"/>
      <c r="AQ37" s="638"/>
      <c r="AR37" s="638"/>
      <c r="AS37" s="638"/>
      <c r="AT37" s="638"/>
      <c r="AU37" s="638"/>
      <c r="AV37" s="638"/>
      <c r="AW37" s="638"/>
      <c r="AX37" s="638"/>
      <c r="AY37" s="638"/>
      <c r="AZ37" s="638"/>
      <c r="BA37" s="638"/>
      <c r="BB37" s="638"/>
      <c r="BC37" s="638"/>
      <c r="BD37" s="638"/>
      <c r="BE37" s="638"/>
      <c r="BF37" s="638"/>
      <c r="BG37" s="638"/>
      <c r="BH37" s="638"/>
      <c r="BI37" s="638"/>
      <c r="BJ37" s="638"/>
      <c r="BK37" s="638"/>
      <c r="BL37" s="638"/>
      <c r="BM37" s="638"/>
      <c r="BN37" s="638"/>
      <c r="BO37" s="638"/>
      <c r="BP37" s="638"/>
      <c r="BQ37" s="638"/>
      <c r="BR37" s="638"/>
      <c r="BS37" s="638"/>
      <c r="BT37" s="638"/>
      <c r="BU37" s="638"/>
      <c r="BV37" s="638"/>
      <c r="BW37" s="638"/>
      <c r="BX37" s="638"/>
      <c r="BY37" s="638"/>
      <c r="BZ37" s="638"/>
      <c r="CA37" s="638"/>
      <c r="CB37" s="638"/>
      <c r="CC37" s="638"/>
      <c r="CD37" s="638"/>
      <c r="CE37" s="638"/>
      <c r="CF37" s="638"/>
      <c r="CG37" s="638"/>
      <c r="CH37" s="638"/>
      <c r="CI37" s="638"/>
      <c r="CJ37" s="638"/>
      <c r="CK37" s="638"/>
      <c r="CL37" s="638"/>
      <c r="CM37" s="638"/>
      <c r="CN37" s="638"/>
      <c r="CO37" s="638"/>
      <c r="CP37" s="638"/>
      <c r="CQ37" s="638"/>
      <c r="CR37" s="638"/>
      <c r="CS37" s="638"/>
      <c r="CT37" s="638"/>
      <c r="CU37" s="638"/>
      <c r="CV37" s="638"/>
      <c r="CW37" s="638"/>
      <c r="CX37" s="638"/>
      <c r="CY37" s="638"/>
      <c r="CZ37" s="638"/>
    </row>
    <row r="38" spans="1:104" s="209" customFormat="1" ht="12.75" hidden="1" customHeight="1" x14ac:dyDescent="0.2">
      <c r="A38" s="278"/>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78"/>
      <c r="CJ38" s="278"/>
      <c r="CK38" s="278"/>
      <c r="CL38" s="278"/>
      <c r="CM38" s="278"/>
      <c r="CN38" s="278"/>
      <c r="CO38" s="278"/>
      <c r="CP38" s="278"/>
      <c r="CQ38" s="278"/>
      <c r="CR38" s="278"/>
      <c r="CS38" s="278"/>
      <c r="CT38" s="278"/>
      <c r="CU38" s="278"/>
      <c r="CV38" s="278"/>
      <c r="CW38" s="278"/>
      <c r="CX38" s="278"/>
      <c r="CY38" s="278"/>
      <c r="CZ38" s="278"/>
    </row>
    <row r="39" spans="1:104" s="209" customFormat="1" ht="14.25" hidden="1" x14ac:dyDescent="0.2">
      <c r="A39" s="302" t="s">
        <v>46</v>
      </c>
      <c r="B39" s="302"/>
      <c r="C39" s="302"/>
      <c r="D39" s="302"/>
      <c r="E39" s="302"/>
      <c r="F39" s="302"/>
      <c r="G39" s="302"/>
      <c r="H39" s="302"/>
      <c r="I39" s="302"/>
      <c r="J39" s="302"/>
      <c r="K39" s="302"/>
      <c r="L39" s="302"/>
      <c r="M39" s="302"/>
      <c r="N39" s="302"/>
      <c r="O39" s="302"/>
      <c r="P39" s="302"/>
      <c r="Q39" s="302"/>
      <c r="R39" s="302"/>
      <c r="S39" s="302"/>
      <c r="T39" s="302"/>
      <c r="U39" s="302"/>
      <c r="V39" s="302"/>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4"/>
      <c r="AU39" s="604"/>
      <c r="AV39" s="604"/>
      <c r="AW39" s="604"/>
      <c r="AX39" s="604"/>
      <c r="AY39" s="604"/>
      <c r="AZ39" s="604"/>
      <c r="BA39" s="604"/>
      <c r="BB39" s="604"/>
      <c r="BC39" s="604"/>
      <c r="BD39" s="604"/>
      <c r="BE39" s="604"/>
      <c r="BF39" s="604"/>
      <c r="BG39" s="604"/>
      <c r="BH39" s="604"/>
      <c r="BI39" s="604"/>
      <c r="BJ39" s="604"/>
      <c r="BK39" s="604"/>
      <c r="BL39" s="604"/>
      <c r="BM39" s="604"/>
      <c r="BN39" s="604"/>
      <c r="BO39" s="604"/>
      <c r="BP39" s="604"/>
      <c r="BQ39" s="604"/>
      <c r="BR39" s="604"/>
      <c r="BS39" s="604"/>
      <c r="BT39" s="604"/>
      <c r="BU39" s="604"/>
      <c r="BV39" s="604"/>
      <c r="BW39" s="604"/>
      <c r="BX39" s="604"/>
      <c r="BY39" s="604"/>
      <c r="BZ39" s="604"/>
      <c r="CA39" s="604"/>
      <c r="CB39" s="604"/>
      <c r="CC39" s="604"/>
      <c r="CD39" s="604"/>
      <c r="CE39" s="604"/>
      <c r="CF39" s="604"/>
      <c r="CG39" s="604"/>
      <c r="CH39" s="604"/>
      <c r="CI39" s="604"/>
      <c r="CJ39" s="604"/>
      <c r="CK39" s="604"/>
      <c r="CL39" s="604"/>
      <c r="CM39" s="604"/>
      <c r="CN39" s="604"/>
      <c r="CO39" s="604"/>
      <c r="CP39" s="604"/>
      <c r="CQ39" s="604"/>
      <c r="CR39" s="604"/>
      <c r="CS39" s="604"/>
      <c r="CT39" s="604"/>
      <c r="CU39" s="604"/>
      <c r="CV39" s="604"/>
      <c r="CW39" s="604"/>
      <c r="CX39" s="604"/>
      <c r="CY39" s="604"/>
      <c r="CZ39" s="604"/>
    </row>
    <row r="40" spans="1:104" s="209" customFormat="1" ht="12.75" hidden="1" customHeight="1" x14ac:dyDescent="0.2">
      <c r="A40" s="302"/>
      <c r="B40" s="302"/>
      <c r="C40" s="302"/>
      <c r="D40" s="302"/>
      <c r="E40" s="302"/>
      <c r="F40" s="302"/>
      <c r="G40" s="302"/>
      <c r="H40" s="302"/>
      <c r="I40" s="302"/>
      <c r="J40" s="302"/>
      <c r="K40" s="302"/>
      <c r="L40" s="302"/>
      <c r="M40" s="302"/>
      <c r="N40" s="302"/>
      <c r="O40" s="302"/>
      <c r="P40" s="302"/>
      <c r="Q40" s="302"/>
      <c r="R40" s="302"/>
      <c r="S40" s="302"/>
      <c r="T40" s="302"/>
      <c r="U40" s="302"/>
      <c r="V40" s="302"/>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row>
    <row r="41" spans="1:104" s="210" customFormat="1" ht="55.5" hidden="1" customHeight="1" x14ac:dyDescent="0.25">
      <c r="A41" s="583" t="s">
        <v>48</v>
      </c>
      <c r="B41" s="584"/>
      <c r="C41" s="584"/>
      <c r="D41" s="584"/>
      <c r="E41" s="584"/>
      <c r="F41" s="585"/>
      <c r="G41" s="565" t="s">
        <v>56</v>
      </c>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c r="AU41" s="566"/>
      <c r="AV41" s="566"/>
      <c r="AW41" s="566"/>
      <c r="AX41" s="567"/>
      <c r="AY41" s="583" t="s">
        <v>58</v>
      </c>
      <c r="AZ41" s="584"/>
      <c r="BA41" s="584"/>
      <c r="BB41" s="584"/>
      <c r="BC41" s="584"/>
      <c r="BD41" s="584"/>
      <c r="BE41" s="584"/>
      <c r="BF41" s="584"/>
      <c r="BG41" s="584"/>
      <c r="BH41" s="584"/>
      <c r="BI41" s="584"/>
      <c r="BJ41" s="584"/>
      <c r="BK41" s="584"/>
      <c r="BL41" s="584"/>
      <c r="BM41" s="584"/>
      <c r="BN41" s="584"/>
      <c r="BO41" s="584"/>
      <c r="BP41" s="585"/>
      <c r="BQ41" s="583" t="s">
        <v>274</v>
      </c>
      <c r="BR41" s="584"/>
      <c r="BS41" s="584"/>
      <c r="BT41" s="584"/>
      <c r="BU41" s="584"/>
      <c r="BV41" s="584"/>
      <c r="BW41" s="584"/>
      <c r="BX41" s="584"/>
      <c r="BY41" s="584"/>
      <c r="BZ41" s="584"/>
      <c r="CA41" s="584"/>
      <c r="CB41" s="584"/>
      <c r="CC41" s="584"/>
      <c r="CD41" s="584"/>
      <c r="CE41" s="584"/>
      <c r="CF41" s="584"/>
      <c r="CG41" s="584"/>
      <c r="CH41" s="585"/>
      <c r="CI41" s="583" t="s">
        <v>60</v>
      </c>
      <c r="CJ41" s="584"/>
      <c r="CK41" s="584"/>
      <c r="CL41" s="584"/>
      <c r="CM41" s="584"/>
      <c r="CN41" s="584"/>
      <c r="CO41" s="584"/>
      <c r="CP41" s="584"/>
      <c r="CQ41" s="584"/>
      <c r="CR41" s="584"/>
      <c r="CS41" s="584"/>
      <c r="CT41" s="584"/>
      <c r="CU41" s="584"/>
      <c r="CV41" s="584"/>
      <c r="CW41" s="584"/>
      <c r="CX41" s="584"/>
      <c r="CY41" s="584"/>
      <c r="CZ41" s="585"/>
    </row>
    <row r="42" spans="1:104" s="3" customFormat="1" ht="12.75" hidden="1" x14ac:dyDescent="0.25">
      <c r="A42" s="582">
        <v>1</v>
      </c>
      <c r="B42" s="582"/>
      <c r="C42" s="582"/>
      <c r="D42" s="582"/>
      <c r="E42" s="582"/>
      <c r="F42" s="582"/>
      <c r="G42" s="582">
        <v>2</v>
      </c>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v>3</v>
      </c>
      <c r="AE42" s="582"/>
      <c r="AF42" s="582"/>
      <c r="AG42" s="582"/>
      <c r="AH42" s="582"/>
      <c r="AI42" s="582"/>
      <c r="AJ42" s="582"/>
      <c r="AK42" s="582"/>
      <c r="AL42" s="582"/>
      <c r="AM42" s="582"/>
      <c r="AN42" s="582"/>
      <c r="AO42" s="582"/>
      <c r="AP42" s="582"/>
      <c r="AQ42" s="582"/>
      <c r="AR42" s="582"/>
      <c r="AS42" s="582"/>
      <c r="AT42" s="582"/>
      <c r="AU42" s="582"/>
      <c r="AV42" s="582"/>
      <c r="AW42" s="582"/>
      <c r="AX42" s="582"/>
      <c r="AY42" s="582">
        <v>4</v>
      </c>
      <c r="AZ42" s="582"/>
      <c r="BA42" s="582"/>
      <c r="BB42" s="582"/>
      <c r="BC42" s="582"/>
      <c r="BD42" s="582"/>
      <c r="BE42" s="582"/>
      <c r="BF42" s="582"/>
      <c r="BG42" s="582"/>
      <c r="BH42" s="582"/>
      <c r="BI42" s="582"/>
      <c r="BJ42" s="582"/>
      <c r="BK42" s="582"/>
      <c r="BL42" s="582"/>
      <c r="BM42" s="582"/>
      <c r="BN42" s="582"/>
      <c r="BO42" s="582"/>
      <c r="BP42" s="582"/>
      <c r="BQ42" s="582">
        <v>5</v>
      </c>
      <c r="BR42" s="582"/>
      <c r="BS42" s="582"/>
      <c r="BT42" s="582"/>
      <c r="BU42" s="582"/>
      <c r="BV42" s="582"/>
      <c r="BW42" s="582"/>
      <c r="BX42" s="582"/>
      <c r="BY42" s="582"/>
      <c r="BZ42" s="582"/>
      <c r="CA42" s="582"/>
      <c r="CB42" s="582"/>
      <c r="CC42" s="582"/>
      <c r="CD42" s="582"/>
      <c r="CE42" s="582"/>
      <c r="CF42" s="582"/>
      <c r="CG42" s="582"/>
      <c r="CH42" s="582"/>
      <c r="CI42" s="582">
        <v>6</v>
      </c>
      <c r="CJ42" s="582"/>
      <c r="CK42" s="582"/>
      <c r="CL42" s="582"/>
      <c r="CM42" s="582"/>
      <c r="CN42" s="582"/>
      <c r="CO42" s="582"/>
      <c r="CP42" s="582"/>
      <c r="CQ42" s="582"/>
      <c r="CR42" s="582"/>
      <c r="CS42" s="582"/>
      <c r="CT42" s="582"/>
      <c r="CU42" s="582"/>
      <c r="CV42" s="582"/>
      <c r="CW42" s="582"/>
      <c r="CX42" s="582"/>
      <c r="CY42" s="582"/>
      <c r="CZ42" s="582"/>
    </row>
    <row r="43" spans="1:104" s="4" customFormat="1" ht="15" hidden="1" customHeight="1" x14ac:dyDescent="0.25">
      <c r="A43" s="633" t="s">
        <v>241</v>
      </c>
      <c r="B43" s="634"/>
      <c r="C43" s="634"/>
      <c r="D43" s="634"/>
      <c r="E43" s="634"/>
      <c r="F43" s="634"/>
      <c r="G43" s="634"/>
      <c r="H43" s="634"/>
      <c r="I43" s="634"/>
      <c r="J43" s="634"/>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634"/>
      <c r="AI43" s="634"/>
      <c r="AJ43" s="634"/>
      <c r="AK43" s="634"/>
      <c r="AL43" s="634"/>
      <c r="AM43" s="634"/>
      <c r="AN43" s="634"/>
      <c r="AO43" s="634"/>
      <c r="AP43" s="634"/>
      <c r="AQ43" s="634"/>
      <c r="AR43" s="634"/>
      <c r="AS43" s="634"/>
      <c r="AT43" s="634"/>
      <c r="AU43" s="634"/>
      <c r="AV43" s="634"/>
      <c r="AW43" s="634"/>
      <c r="AX43" s="634"/>
      <c r="AY43" s="634"/>
      <c r="AZ43" s="634"/>
      <c r="BA43" s="634"/>
      <c r="BB43" s="634"/>
      <c r="BC43" s="634"/>
      <c r="BD43" s="634"/>
      <c r="BE43" s="634"/>
      <c r="BF43" s="634"/>
      <c r="BG43" s="634"/>
      <c r="BH43" s="634"/>
      <c r="BI43" s="634"/>
      <c r="BJ43" s="634"/>
      <c r="BK43" s="634"/>
      <c r="BL43" s="634"/>
      <c r="BM43" s="634"/>
      <c r="BN43" s="634"/>
      <c r="BO43" s="634"/>
      <c r="BP43" s="634"/>
      <c r="BQ43" s="634"/>
      <c r="BR43" s="634"/>
      <c r="BS43" s="634"/>
      <c r="BT43" s="634"/>
      <c r="BU43" s="634"/>
      <c r="BV43" s="634"/>
      <c r="BW43" s="634"/>
      <c r="BX43" s="634"/>
      <c r="BY43" s="634"/>
      <c r="BZ43" s="634"/>
      <c r="CA43" s="634"/>
      <c r="CB43" s="634"/>
      <c r="CC43" s="634"/>
      <c r="CD43" s="634"/>
      <c r="CE43" s="634"/>
      <c r="CF43" s="634"/>
      <c r="CG43" s="634"/>
      <c r="CH43" s="634"/>
      <c r="CI43" s="634"/>
      <c r="CJ43" s="634"/>
      <c r="CK43" s="634"/>
      <c r="CL43" s="634"/>
      <c r="CM43" s="634"/>
      <c r="CN43" s="634"/>
      <c r="CO43" s="634"/>
      <c r="CP43" s="634"/>
      <c r="CQ43" s="634"/>
      <c r="CR43" s="634"/>
      <c r="CS43" s="634"/>
      <c r="CT43" s="634"/>
      <c r="CU43" s="634"/>
      <c r="CV43" s="634"/>
      <c r="CW43" s="634"/>
      <c r="CX43" s="634"/>
      <c r="CY43" s="634"/>
      <c r="CZ43" s="635"/>
    </row>
    <row r="44" spans="1:104" s="4" customFormat="1" ht="15" hidden="1" customHeight="1" x14ac:dyDescent="0.25">
      <c r="A44" s="614"/>
      <c r="B44" s="615"/>
      <c r="C44" s="615"/>
      <c r="D44" s="615"/>
      <c r="E44" s="615"/>
      <c r="F44" s="616"/>
      <c r="G44" s="565"/>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6"/>
      <c r="AL44" s="566"/>
      <c r="AM44" s="566"/>
      <c r="AN44" s="566"/>
      <c r="AO44" s="566"/>
      <c r="AP44" s="566"/>
      <c r="AQ44" s="566"/>
      <c r="AR44" s="566"/>
      <c r="AS44" s="566"/>
      <c r="AT44" s="566"/>
      <c r="AU44" s="566"/>
      <c r="AV44" s="566"/>
      <c r="AW44" s="566"/>
      <c r="AX44" s="567"/>
      <c r="AY44" s="605"/>
      <c r="AZ44" s="606"/>
      <c r="BA44" s="606"/>
      <c r="BB44" s="606"/>
      <c r="BC44" s="606"/>
      <c r="BD44" s="606"/>
      <c r="BE44" s="606"/>
      <c r="BF44" s="606"/>
      <c r="BG44" s="606"/>
      <c r="BH44" s="606"/>
      <c r="BI44" s="606"/>
      <c r="BJ44" s="606"/>
      <c r="BK44" s="606"/>
      <c r="BL44" s="606"/>
      <c r="BM44" s="606"/>
      <c r="BN44" s="606"/>
      <c r="BO44" s="606"/>
      <c r="BP44" s="607"/>
      <c r="BQ44" s="605"/>
      <c r="BR44" s="606"/>
      <c r="BS44" s="606"/>
      <c r="BT44" s="606"/>
      <c r="BU44" s="606"/>
      <c r="BV44" s="606"/>
      <c r="BW44" s="606"/>
      <c r="BX44" s="606"/>
      <c r="BY44" s="606"/>
      <c r="BZ44" s="606"/>
      <c r="CA44" s="606"/>
      <c r="CB44" s="606"/>
      <c r="CC44" s="606"/>
      <c r="CD44" s="606"/>
      <c r="CE44" s="606"/>
      <c r="CF44" s="606"/>
      <c r="CG44" s="606"/>
      <c r="CH44" s="607"/>
      <c r="CI44" s="605"/>
      <c r="CJ44" s="606"/>
      <c r="CK44" s="606"/>
      <c r="CL44" s="606"/>
      <c r="CM44" s="606"/>
      <c r="CN44" s="606"/>
      <c r="CO44" s="606"/>
      <c r="CP44" s="606"/>
      <c r="CQ44" s="606"/>
      <c r="CR44" s="606"/>
      <c r="CS44" s="606"/>
      <c r="CT44" s="606"/>
      <c r="CU44" s="606"/>
      <c r="CV44" s="606"/>
      <c r="CW44" s="606"/>
      <c r="CX44" s="606"/>
      <c r="CY44" s="606"/>
      <c r="CZ44" s="607"/>
    </row>
    <row r="45" spans="1:104" s="4" customFormat="1" ht="28.5" hidden="1" customHeight="1" x14ac:dyDescent="0.25">
      <c r="A45" s="630" t="s">
        <v>262</v>
      </c>
      <c r="B45" s="631"/>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c r="AK45" s="631"/>
      <c r="AL45" s="631"/>
      <c r="AM45" s="631"/>
      <c r="AN45" s="631"/>
      <c r="AO45" s="631"/>
      <c r="AP45" s="631"/>
      <c r="AQ45" s="631"/>
      <c r="AR45" s="631"/>
      <c r="AS45" s="631"/>
      <c r="AT45" s="631"/>
      <c r="AU45" s="631"/>
      <c r="AV45" s="631"/>
      <c r="AW45" s="631"/>
      <c r="AX45" s="632"/>
      <c r="AY45" s="605" t="s">
        <v>4</v>
      </c>
      <c r="AZ45" s="606"/>
      <c r="BA45" s="606"/>
      <c r="BB45" s="606"/>
      <c r="BC45" s="606"/>
      <c r="BD45" s="606"/>
      <c r="BE45" s="606"/>
      <c r="BF45" s="606"/>
      <c r="BG45" s="606"/>
      <c r="BH45" s="606"/>
      <c r="BI45" s="606"/>
      <c r="BJ45" s="606"/>
      <c r="BK45" s="606"/>
      <c r="BL45" s="606"/>
      <c r="BM45" s="606"/>
      <c r="BN45" s="606"/>
      <c r="BO45" s="606"/>
      <c r="BP45" s="607"/>
      <c r="BQ45" s="605" t="s">
        <v>4</v>
      </c>
      <c r="BR45" s="606"/>
      <c r="BS45" s="606"/>
      <c r="BT45" s="606"/>
      <c r="BU45" s="606"/>
      <c r="BV45" s="606"/>
      <c r="BW45" s="606"/>
      <c r="BX45" s="606"/>
      <c r="BY45" s="606"/>
      <c r="BZ45" s="606"/>
      <c r="CA45" s="606"/>
      <c r="CB45" s="606"/>
      <c r="CC45" s="606"/>
      <c r="CD45" s="606"/>
      <c r="CE45" s="606"/>
      <c r="CF45" s="606"/>
      <c r="CG45" s="606"/>
      <c r="CH45" s="607"/>
      <c r="CI45" s="605"/>
      <c r="CJ45" s="606"/>
      <c r="CK45" s="606"/>
      <c r="CL45" s="606"/>
      <c r="CM45" s="606"/>
      <c r="CN45" s="606"/>
      <c r="CO45" s="606"/>
      <c r="CP45" s="606"/>
      <c r="CQ45" s="606"/>
      <c r="CR45" s="606"/>
      <c r="CS45" s="606"/>
      <c r="CT45" s="606"/>
      <c r="CU45" s="606"/>
      <c r="CV45" s="606"/>
      <c r="CW45" s="606"/>
      <c r="CX45" s="606"/>
      <c r="CY45" s="606"/>
      <c r="CZ45" s="607"/>
    </row>
    <row r="46" spans="1:104" s="4" customFormat="1" ht="15" hidden="1" customHeight="1" x14ac:dyDescent="0.25">
      <c r="A46" s="633" t="s">
        <v>241</v>
      </c>
      <c r="B46" s="634"/>
      <c r="C46" s="634"/>
      <c r="D46" s="634"/>
      <c r="E46" s="634"/>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5"/>
    </row>
    <row r="47" spans="1:104" s="4" customFormat="1" ht="15" hidden="1" customHeight="1" x14ac:dyDescent="0.25">
      <c r="A47" s="614"/>
      <c r="B47" s="615"/>
      <c r="C47" s="615"/>
      <c r="D47" s="615"/>
      <c r="E47" s="615"/>
      <c r="F47" s="616"/>
      <c r="G47" s="565"/>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6"/>
      <c r="AN47" s="566"/>
      <c r="AO47" s="566"/>
      <c r="AP47" s="566"/>
      <c r="AQ47" s="566"/>
      <c r="AR47" s="566"/>
      <c r="AS47" s="566"/>
      <c r="AT47" s="566"/>
      <c r="AU47" s="566"/>
      <c r="AV47" s="566"/>
      <c r="AW47" s="566"/>
      <c r="AX47" s="567"/>
      <c r="AY47" s="605"/>
      <c r="AZ47" s="606"/>
      <c r="BA47" s="606"/>
      <c r="BB47" s="606"/>
      <c r="BC47" s="606"/>
      <c r="BD47" s="606"/>
      <c r="BE47" s="606"/>
      <c r="BF47" s="606"/>
      <c r="BG47" s="606"/>
      <c r="BH47" s="606"/>
      <c r="BI47" s="606"/>
      <c r="BJ47" s="606"/>
      <c r="BK47" s="606"/>
      <c r="BL47" s="606"/>
      <c r="BM47" s="606"/>
      <c r="BN47" s="606"/>
      <c r="BO47" s="606"/>
      <c r="BP47" s="607"/>
      <c r="BQ47" s="605"/>
      <c r="BR47" s="606"/>
      <c r="BS47" s="606"/>
      <c r="BT47" s="606"/>
      <c r="BU47" s="606"/>
      <c r="BV47" s="606"/>
      <c r="BW47" s="606"/>
      <c r="BX47" s="606"/>
      <c r="BY47" s="606"/>
      <c r="BZ47" s="606"/>
      <c r="CA47" s="606"/>
      <c r="CB47" s="606"/>
      <c r="CC47" s="606"/>
      <c r="CD47" s="606"/>
      <c r="CE47" s="606"/>
      <c r="CF47" s="606"/>
      <c r="CG47" s="606"/>
      <c r="CH47" s="607"/>
      <c r="CI47" s="605"/>
      <c r="CJ47" s="606"/>
      <c r="CK47" s="606"/>
      <c r="CL47" s="606"/>
      <c r="CM47" s="606"/>
      <c r="CN47" s="606"/>
      <c r="CO47" s="606"/>
      <c r="CP47" s="606"/>
      <c r="CQ47" s="606"/>
      <c r="CR47" s="606"/>
      <c r="CS47" s="606"/>
      <c r="CT47" s="606"/>
      <c r="CU47" s="606"/>
      <c r="CV47" s="606"/>
      <c r="CW47" s="606"/>
      <c r="CX47" s="606"/>
      <c r="CY47" s="606"/>
      <c r="CZ47" s="607"/>
    </row>
    <row r="48" spans="1:104" s="4" customFormat="1" ht="29.25" hidden="1" customHeight="1" x14ac:dyDescent="0.25">
      <c r="A48" s="630" t="s">
        <v>262</v>
      </c>
      <c r="B48" s="631"/>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2"/>
      <c r="AY48" s="605" t="s">
        <v>4</v>
      </c>
      <c r="AZ48" s="606"/>
      <c r="BA48" s="606"/>
      <c r="BB48" s="606"/>
      <c r="BC48" s="606"/>
      <c r="BD48" s="606"/>
      <c r="BE48" s="606"/>
      <c r="BF48" s="606"/>
      <c r="BG48" s="606"/>
      <c r="BH48" s="606"/>
      <c r="BI48" s="606"/>
      <c r="BJ48" s="606"/>
      <c r="BK48" s="606"/>
      <c r="BL48" s="606"/>
      <c r="BM48" s="606"/>
      <c r="BN48" s="606"/>
      <c r="BO48" s="606"/>
      <c r="BP48" s="607"/>
      <c r="BQ48" s="605" t="s">
        <v>4</v>
      </c>
      <c r="BR48" s="606"/>
      <c r="BS48" s="606"/>
      <c r="BT48" s="606"/>
      <c r="BU48" s="606"/>
      <c r="BV48" s="606"/>
      <c r="BW48" s="606"/>
      <c r="BX48" s="606"/>
      <c r="BY48" s="606"/>
      <c r="BZ48" s="606"/>
      <c r="CA48" s="606"/>
      <c r="CB48" s="606"/>
      <c r="CC48" s="606"/>
      <c r="CD48" s="606"/>
      <c r="CE48" s="606"/>
      <c r="CF48" s="606"/>
      <c r="CG48" s="606"/>
      <c r="CH48" s="607"/>
      <c r="CI48" s="605"/>
      <c r="CJ48" s="606"/>
      <c r="CK48" s="606"/>
      <c r="CL48" s="606"/>
      <c r="CM48" s="606"/>
      <c r="CN48" s="606"/>
      <c r="CO48" s="606"/>
      <c r="CP48" s="606"/>
      <c r="CQ48" s="606"/>
      <c r="CR48" s="606"/>
      <c r="CS48" s="606"/>
      <c r="CT48" s="606"/>
      <c r="CU48" s="606"/>
      <c r="CV48" s="606"/>
      <c r="CW48" s="606"/>
      <c r="CX48" s="606"/>
      <c r="CY48" s="606"/>
      <c r="CZ48" s="607"/>
    </row>
    <row r="49" spans="1:104" s="4" customFormat="1" ht="15" hidden="1" customHeight="1" x14ac:dyDescent="0.25">
      <c r="A49" s="614"/>
      <c r="B49" s="615"/>
      <c r="C49" s="615"/>
      <c r="D49" s="615"/>
      <c r="E49" s="615"/>
      <c r="F49" s="616"/>
      <c r="G49" s="614" t="s">
        <v>55</v>
      </c>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6"/>
      <c r="AY49" s="605" t="s">
        <v>4</v>
      </c>
      <c r="AZ49" s="606"/>
      <c r="BA49" s="606"/>
      <c r="BB49" s="606"/>
      <c r="BC49" s="606"/>
      <c r="BD49" s="606"/>
      <c r="BE49" s="606"/>
      <c r="BF49" s="606"/>
      <c r="BG49" s="606"/>
      <c r="BH49" s="606"/>
      <c r="BI49" s="606"/>
      <c r="BJ49" s="606"/>
      <c r="BK49" s="606"/>
      <c r="BL49" s="606"/>
      <c r="BM49" s="606"/>
      <c r="BN49" s="606"/>
      <c r="BO49" s="606"/>
      <c r="BP49" s="607"/>
      <c r="BQ49" s="605" t="s">
        <v>4</v>
      </c>
      <c r="BR49" s="606"/>
      <c r="BS49" s="606"/>
      <c r="BT49" s="606"/>
      <c r="BU49" s="606"/>
      <c r="BV49" s="606"/>
      <c r="BW49" s="606"/>
      <c r="BX49" s="606"/>
      <c r="BY49" s="606"/>
      <c r="BZ49" s="606"/>
      <c r="CA49" s="606"/>
      <c r="CB49" s="606"/>
      <c r="CC49" s="606"/>
      <c r="CD49" s="606"/>
      <c r="CE49" s="606"/>
      <c r="CF49" s="606"/>
      <c r="CG49" s="606"/>
      <c r="CH49" s="607"/>
      <c r="CI49" s="605"/>
      <c r="CJ49" s="606"/>
      <c r="CK49" s="606"/>
      <c r="CL49" s="606"/>
      <c r="CM49" s="606"/>
      <c r="CN49" s="606"/>
      <c r="CO49" s="606"/>
      <c r="CP49" s="606"/>
      <c r="CQ49" s="606"/>
      <c r="CR49" s="606"/>
      <c r="CS49" s="606"/>
      <c r="CT49" s="606"/>
      <c r="CU49" s="606"/>
      <c r="CV49" s="606"/>
      <c r="CW49" s="606"/>
      <c r="CX49" s="606"/>
      <c r="CY49" s="606"/>
      <c r="CZ49" s="607"/>
    </row>
    <row r="50" spans="1:104" ht="12" hidden="1" customHeight="1" x14ac:dyDescent="0.25"/>
    <row r="51" spans="1:104" s="209" customFormat="1" ht="60.75" customHeight="1" x14ac:dyDescent="0.2">
      <c r="A51" s="643" t="s">
        <v>551</v>
      </c>
      <c r="B51" s="643"/>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3"/>
      <c r="BC51" s="643"/>
      <c r="BD51" s="643"/>
      <c r="BE51" s="643"/>
      <c r="BF51" s="643"/>
      <c r="BG51" s="643"/>
      <c r="BH51" s="643"/>
      <c r="BI51" s="643"/>
      <c r="BJ51" s="643"/>
      <c r="BK51" s="643"/>
      <c r="BL51" s="643"/>
      <c r="BM51" s="643"/>
      <c r="BN51" s="643"/>
      <c r="BO51" s="643"/>
      <c r="BP51" s="643"/>
      <c r="BQ51" s="643"/>
      <c r="BR51" s="643"/>
      <c r="BS51" s="643"/>
      <c r="BT51" s="643"/>
      <c r="BU51" s="643"/>
      <c r="BV51" s="643"/>
      <c r="BW51" s="643"/>
      <c r="BX51" s="643"/>
      <c r="BY51" s="643"/>
      <c r="BZ51" s="643"/>
      <c r="CA51" s="643"/>
      <c r="CB51" s="643"/>
      <c r="CC51" s="643"/>
      <c r="CD51" s="643"/>
      <c r="CE51" s="643"/>
      <c r="CF51" s="643"/>
      <c r="CG51" s="643"/>
      <c r="CH51" s="643"/>
      <c r="CI51" s="643"/>
      <c r="CJ51" s="643"/>
      <c r="CK51" s="643"/>
      <c r="CL51" s="643"/>
      <c r="CM51" s="643"/>
      <c r="CN51" s="643"/>
      <c r="CO51" s="643"/>
      <c r="CP51" s="643"/>
      <c r="CQ51" s="643"/>
      <c r="CR51" s="643"/>
      <c r="CS51" s="643"/>
      <c r="CT51" s="643"/>
      <c r="CU51" s="643"/>
      <c r="CV51" s="643"/>
      <c r="CW51" s="643"/>
      <c r="CX51" s="643"/>
      <c r="CY51" s="643"/>
      <c r="CZ51" s="643"/>
    </row>
    <row r="52" spans="1:104" s="209" customFormat="1" ht="9.75" customHeight="1" x14ac:dyDescent="0.2">
      <c r="A52" s="304"/>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c r="CU52" s="304"/>
      <c r="CV52" s="304"/>
      <c r="CW52" s="304"/>
      <c r="CX52" s="304"/>
      <c r="CY52" s="304"/>
      <c r="CZ52" s="304"/>
    </row>
    <row r="53" spans="1:104" s="209" customFormat="1" ht="14.25" x14ac:dyDescent="0.2">
      <c r="A53" s="302" t="s">
        <v>46</v>
      </c>
      <c r="B53" s="302"/>
      <c r="C53" s="302"/>
      <c r="D53" s="302"/>
      <c r="E53" s="302"/>
      <c r="F53" s="302"/>
      <c r="G53" s="302"/>
      <c r="H53" s="302"/>
      <c r="I53" s="302"/>
      <c r="J53" s="302"/>
      <c r="K53" s="302"/>
      <c r="L53" s="302"/>
      <c r="M53" s="302"/>
      <c r="N53" s="302"/>
      <c r="O53" s="302"/>
      <c r="P53" s="302"/>
      <c r="Q53" s="302"/>
      <c r="R53" s="302"/>
      <c r="S53" s="302"/>
      <c r="T53" s="302"/>
      <c r="U53" s="302"/>
      <c r="V53" s="302"/>
      <c r="W53" s="604" t="s">
        <v>442</v>
      </c>
      <c r="X53" s="604"/>
      <c r="Y53" s="604"/>
      <c r="Z53" s="604"/>
      <c r="AA53" s="604"/>
      <c r="AB53" s="604"/>
      <c r="AC53" s="604"/>
      <c r="AD53" s="604"/>
      <c r="AE53" s="604"/>
      <c r="AF53" s="604"/>
      <c r="AG53" s="604"/>
      <c r="AH53" s="604"/>
      <c r="AI53" s="604"/>
      <c r="AJ53" s="604"/>
      <c r="AK53" s="604"/>
      <c r="AL53" s="604"/>
      <c r="AM53" s="604"/>
      <c r="AN53" s="604"/>
      <c r="AO53" s="604"/>
      <c r="AP53" s="604"/>
      <c r="AQ53" s="604"/>
      <c r="AR53" s="604"/>
      <c r="AS53" s="604"/>
      <c r="AT53" s="604"/>
      <c r="AU53" s="604"/>
      <c r="AV53" s="604"/>
      <c r="AW53" s="604"/>
      <c r="AX53" s="604"/>
      <c r="AY53" s="604"/>
      <c r="AZ53" s="604"/>
      <c r="BA53" s="604"/>
      <c r="BB53" s="604"/>
      <c r="BC53" s="604"/>
      <c r="BD53" s="604"/>
      <c r="BE53" s="604"/>
      <c r="BF53" s="604"/>
      <c r="BG53" s="604"/>
      <c r="BH53" s="604"/>
      <c r="BI53" s="604"/>
      <c r="BJ53" s="604"/>
      <c r="BK53" s="604"/>
      <c r="BL53" s="604"/>
      <c r="BM53" s="604"/>
      <c r="BN53" s="604"/>
      <c r="BO53" s="604"/>
      <c r="BP53" s="604"/>
      <c r="BQ53" s="604"/>
      <c r="BR53" s="604"/>
      <c r="BS53" s="604"/>
      <c r="BT53" s="604"/>
      <c r="BU53" s="604"/>
      <c r="BV53" s="604"/>
      <c r="BW53" s="604"/>
      <c r="BX53" s="604"/>
      <c r="BY53" s="604"/>
      <c r="BZ53" s="604"/>
      <c r="CA53" s="604"/>
      <c r="CB53" s="604"/>
      <c r="CC53" s="604"/>
      <c r="CD53" s="604"/>
      <c r="CE53" s="604"/>
      <c r="CF53" s="604"/>
      <c r="CG53" s="604"/>
      <c r="CH53" s="604"/>
      <c r="CI53" s="604"/>
      <c r="CJ53" s="604"/>
      <c r="CK53" s="604"/>
      <c r="CL53" s="604"/>
      <c r="CM53" s="604"/>
      <c r="CN53" s="604"/>
      <c r="CO53" s="604"/>
      <c r="CP53" s="604"/>
      <c r="CQ53" s="604"/>
      <c r="CR53" s="604"/>
      <c r="CS53" s="604"/>
      <c r="CT53" s="604"/>
      <c r="CU53" s="604"/>
      <c r="CV53" s="604"/>
      <c r="CW53" s="604"/>
      <c r="CX53" s="604"/>
      <c r="CY53" s="604"/>
      <c r="CZ53" s="604"/>
    </row>
    <row r="54" spans="1:104" s="209" customFormat="1" ht="8.25" customHeight="1" x14ac:dyDescent="0.2">
      <c r="A54" s="302"/>
      <c r="B54" s="302"/>
      <c r="C54" s="302"/>
      <c r="D54" s="302"/>
      <c r="E54" s="302"/>
      <c r="F54" s="302"/>
      <c r="G54" s="302"/>
      <c r="H54" s="302"/>
      <c r="I54" s="302"/>
      <c r="J54" s="302"/>
      <c r="K54" s="302"/>
      <c r="L54" s="302"/>
      <c r="M54" s="302"/>
      <c r="N54" s="302"/>
      <c r="O54" s="302"/>
      <c r="P54" s="302"/>
      <c r="Q54" s="302"/>
      <c r="R54" s="302"/>
      <c r="S54" s="302"/>
      <c r="T54" s="302"/>
      <c r="U54" s="302"/>
      <c r="V54" s="302"/>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row>
    <row r="55" spans="1:104" s="209" customFormat="1" ht="14.25" x14ac:dyDescent="0.2">
      <c r="A55" s="644" t="s">
        <v>47</v>
      </c>
      <c r="B55" s="644"/>
      <c r="C55" s="644"/>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644"/>
      <c r="AJ55" s="644"/>
      <c r="AK55" s="644"/>
      <c r="AL55" s="644"/>
      <c r="AM55" s="644"/>
      <c r="AN55" s="644"/>
      <c r="AO55" s="593" t="s">
        <v>425</v>
      </c>
      <c r="AP55" s="593"/>
      <c r="AQ55" s="593"/>
      <c r="AR55" s="593"/>
      <c r="AS55" s="593"/>
      <c r="AT55" s="593"/>
      <c r="AU55" s="593"/>
      <c r="AV55" s="593"/>
      <c r="AW55" s="593"/>
      <c r="AX55" s="593"/>
      <c r="AY55" s="593"/>
      <c r="AZ55" s="593"/>
      <c r="BA55" s="593"/>
      <c r="BB55" s="593"/>
      <c r="BC55" s="593"/>
      <c r="BD55" s="593"/>
      <c r="BE55" s="593"/>
      <c r="BF55" s="593"/>
      <c r="BG55" s="593"/>
      <c r="BH55" s="593"/>
      <c r="BI55" s="593"/>
      <c r="BJ55" s="593"/>
      <c r="BK55" s="593"/>
      <c r="BL55" s="593"/>
      <c r="BM55" s="593"/>
      <c r="BN55" s="593"/>
      <c r="BO55" s="593"/>
      <c r="BP55" s="593"/>
      <c r="BQ55" s="593"/>
      <c r="BR55" s="593"/>
      <c r="BS55" s="593"/>
      <c r="BT55" s="593"/>
      <c r="BU55" s="593"/>
      <c r="BV55" s="593"/>
      <c r="BW55" s="593"/>
      <c r="BX55" s="593"/>
      <c r="BY55" s="593"/>
      <c r="BZ55" s="593"/>
      <c r="CA55" s="593"/>
      <c r="CB55" s="593"/>
      <c r="CC55" s="593"/>
      <c r="CD55" s="593"/>
      <c r="CE55" s="593"/>
      <c r="CF55" s="593"/>
      <c r="CG55" s="593"/>
      <c r="CH55" s="593"/>
      <c r="CI55" s="593"/>
      <c r="CJ55" s="593"/>
      <c r="CK55" s="593"/>
      <c r="CL55" s="593"/>
      <c r="CM55" s="593"/>
      <c r="CN55" s="593"/>
      <c r="CO55" s="593"/>
      <c r="CP55" s="593"/>
      <c r="CQ55" s="593"/>
      <c r="CR55" s="593"/>
      <c r="CS55" s="593"/>
      <c r="CT55" s="593"/>
      <c r="CU55" s="593"/>
      <c r="CV55" s="593"/>
      <c r="CW55" s="593"/>
      <c r="CX55" s="593"/>
      <c r="CY55" s="593"/>
      <c r="CZ55" s="593"/>
    </row>
    <row r="56" spans="1:104" s="209" customFormat="1" ht="9" customHeight="1" x14ac:dyDescent="0.2">
      <c r="A56" s="302"/>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c r="AS56" s="302"/>
      <c r="AT56" s="302"/>
      <c r="AU56" s="302"/>
      <c r="AV56" s="302"/>
      <c r="AW56" s="302"/>
      <c r="AX56" s="302"/>
      <c r="AY56" s="302"/>
      <c r="AZ56" s="302"/>
      <c r="BA56" s="302"/>
      <c r="BB56" s="302"/>
      <c r="BC56" s="302"/>
      <c r="BD56" s="302"/>
      <c r="BE56" s="302"/>
      <c r="BF56" s="302"/>
      <c r="BG56" s="302"/>
      <c r="BH56" s="302"/>
      <c r="BI56" s="302"/>
      <c r="BJ56" s="302"/>
      <c r="BK56" s="302"/>
      <c r="BL56" s="302"/>
      <c r="BM56" s="302"/>
      <c r="BN56" s="302"/>
      <c r="BO56" s="302"/>
      <c r="BP56" s="302"/>
      <c r="BQ56" s="302"/>
      <c r="BR56" s="302"/>
      <c r="BS56" s="302"/>
      <c r="BT56" s="302"/>
      <c r="BU56" s="302"/>
      <c r="BV56" s="302"/>
      <c r="BW56" s="302"/>
      <c r="BX56" s="302"/>
      <c r="BY56" s="302"/>
      <c r="BZ56" s="302"/>
      <c r="CA56" s="302"/>
      <c r="CB56" s="302"/>
      <c r="CC56" s="302"/>
      <c r="CD56" s="302"/>
      <c r="CE56" s="302"/>
      <c r="CF56" s="302"/>
      <c r="CG56" s="302"/>
      <c r="CH56" s="302"/>
      <c r="CI56" s="302"/>
      <c r="CJ56" s="302"/>
      <c r="CK56" s="302"/>
      <c r="CL56" s="302"/>
      <c r="CM56" s="302"/>
      <c r="CN56" s="302"/>
      <c r="CO56" s="302"/>
      <c r="CP56" s="302"/>
      <c r="CQ56" s="302"/>
      <c r="CR56" s="302"/>
      <c r="CS56" s="302"/>
      <c r="CT56" s="302"/>
      <c r="CU56" s="302"/>
      <c r="CV56" s="302"/>
      <c r="CW56" s="302"/>
      <c r="CX56" s="302"/>
      <c r="CY56" s="302"/>
      <c r="CZ56" s="302"/>
    </row>
    <row r="57" spans="1:104" ht="55.5" customHeight="1" x14ac:dyDescent="0.25">
      <c r="A57" s="589" t="s">
        <v>48</v>
      </c>
      <c r="B57" s="589"/>
      <c r="C57" s="589"/>
      <c r="D57" s="589"/>
      <c r="E57" s="589"/>
      <c r="F57" s="589"/>
      <c r="G57" s="589" t="s">
        <v>63</v>
      </c>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89"/>
      <c r="AL57" s="589"/>
      <c r="AM57" s="589"/>
      <c r="AN57" s="589"/>
      <c r="AO57" s="589"/>
      <c r="AP57" s="589"/>
      <c r="AQ57" s="589"/>
      <c r="AR57" s="589"/>
      <c r="AS57" s="589"/>
      <c r="AT57" s="589"/>
      <c r="AU57" s="589"/>
      <c r="AV57" s="589"/>
      <c r="AW57" s="589"/>
      <c r="AX57" s="589"/>
      <c r="AY57" s="589"/>
      <c r="AZ57" s="589"/>
      <c r="BA57" s="589"/>
      <c r="BB57" s="589"/>
      <c r="BC57" s="589"/>
      <c r="BD57" s="589"/>
      <c r="BE57" s="589"/>
      <c r="BF57" s="589"/>
      <c r="BG57" s="589"/>
      <c r="BH57" s="589"/>
      <c r="BI57" s="589"/>
      <c r="BJ57" s="589"/>
      <c r="BK57" s="589"/>
      <c r="BL57" s="589"/>
      <c r="BM57" s="589"/>
      <c r="BN57" s="589"/>
      <c r="BO57" s="589"/>
      <c r="BP57" s="589"/>
      <c r="BQ57" s="589"/>
      <c r="BR57" s="589"/>
      <c r="BS57" s="589"/>
      <c r="BT57" s="589"/>
      <c r="BU57" s="589"/>
      <c r="BV57" s="583" t="s">
        <v>64</v>
      </c>
      <c r="BW57" s="584"/>
      <c r="BX57" s="584"/>
      <c r="BY57" s="584"/>
      <c r="BZ57" s="584"/>
      <c r="CA57" s="584"/>
      <c r="CB57" s="584"/>
      <c r="CC57" s="584"/>
      <c r="CD57" s="584"/>
      <c r="CE57" s="584"/>
      <c r="CF57" s="584"/>
      <c r="CG57" s="584"/>
      <c r="CH57" s="584"/>
      <c r="CI57" s="584"/>
      <c r="CJ57" s="584"/>
      <c r="CK57" s="585"/>
      <c r="CL57" s="583" t="s">
        <v>65</v>
      </c>
      <c r="CM57" s="584"/>
      <c r="CN57" s="584"/>
      <c r="CO57" s="584"/>
      <c r="CP57" s="584"/>
      <c r="CQ57" s="584"/>
      <c r="CR57" s="584"/>
      <c r="CS57" s="584"/>
      <c r="CT57" s="584"/>
      <c r="CU57" s="584"/>
      <c r="CV57" s="584"/>
      <c r="CW57" s="584"/>
      <c r="CX57" s="584"/>
      <c r="CY57" s="584"/>
      <c r="CZ57" s="584"/>
    </row>
    <row r="58" spans="1:104" s="5" customFormat="1" ht="12.75" x14ac:dyDescent="0.2">
      <c r="A58" s="582">
        <v>1</v>
      </c>
      <c r="B58" s="582"/>
      <c r="C58" s="582"/>
      <c r="D58" s="582"/>
      <c r="E58" s="582"/>
      <c r="F58" s="582"/>
      <c r="G58" s="582">
        <v>2</v>
      </c>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2"/>
      <c r="AL58" s="582"/>
      <c r="AM58" s="582"/>
      <c r="AN58" s="582"/>
      <c r="AO58" s="582"/>
      <c r="AP58" s="582"/>
      <c r="AQ58" s="582"/>
      <c r="AR58" s="582"/>
      <c r="AS58" s="582"/>
      <c r="AT58" s="582"/>
      <c r="AU58" s="582"/>
      <c r="AV58" s="582"/>
      <c r="AW58" s="582"/>
      <c r="AX58" s="582"/>
      <c r="AY58" s="582"/>
      <c r="AZ58" s="582"/>
      <c r="BA58" s="582"/>
      <c r="BB58" s="582"/>
      <c r="BC58" s="582"/>
      <c r="BD58" s="582"/>
      <c r="BE58" s="582"/>
      <c r="BF58" s="582"/>
      <c r="BG58" s="582"/>
      <c r="BH58" s="582"/>
      <c r="BI58" s="582"/>
      <c r="BJ58" s="582"/>
      <c r="BK58" s="582"/>
      <c r="BL58" s="582"/>
      <c r="BM58" s="582"/>
      <c r="BN58" s="582"/>
      <c r="BO58" s="582"/>
      <c r="BP58" s="582"/>
      <c r="BQ58" s="582"/>
      <c r="BR58" s="582"/>
      <c r="BS58" s="582"/>
      <c r="BT58" s="582"/>
      <c r="BU58" s="582"/>
      <c r="BV58" s="582">
        <v>3</v>
      </c>
      <c r="BW58" s="582"/>
      <c r="BX58" s="582"/>
      <c r="BY58" s="582"/>
      <c r="BZ58" s="582"/>
      <c r="CA58" s="582"/>
      <c r="CB58" s="582"/>
      <c r="CC58" s="582"/>
      <c r="CD58" s="582"/>
      <c r="CE58" s="582"/>
      <c r="CF58" s="582"/>
      <c r="CG58" s="582"/>
      <c r="CH58" s="582"/>
      <c r="CI58" s="582"/>
      <c r="CJ58" s="582"/>
      <c r="CK58" s="582"/>
      <c r="CL58" s="582">
        <v>4</v>
      </c>
      <c r="CM58" s="582"/>
      <c r="CN58" s="582"/>
      <c r="CO58" s="582"/>
      <c r="CP58" s="582"/>
      <c r="CQ58" s="582"/>
      <c r="CR58" s="582"/>
      <c r="CS58" s="582"/>
      <c r="CT58" s="582"/>
      <c r="CU58" s="582"/>
      <c r="CV58" s="582"/>
      <c r="CW58" s="582"/>
      <c r="CX58" s="582"/>
      <c r="CY58" s="582"/>
      <c r="CZ58" s="582"/>
    </row>
    <row r="59" spans="1:104" s="198" customFormat="1" ht="15" customHeight="1" x14ac:dyDescent="0.25">
      <c r="A59" s="611" t="s">
        <v>438</v>
      </c>
      <c r="B59" s="612"/>
      <c r="C59" s="612"/>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2"/>
      <c r="AQ59" s="612"/>
      <c r="AR59" s="612"/>
      <c r="AS59" s="612"/>
      <c r="AT59" s="612"/>
      <c r="AU59" s="612"/>
      <c r="AV59" s="612"/>
      <c r="AW59" s="612"/>
      <c r="AX59" s="612"/>
      <c r="AY59" s="612"/>
      <c r="AZ59" s="612"/>
      <c r="BA59" s="612"/>
      <c r="BB59" s="612"/>
      <c r="BC59" s="612"/>
      <c r="BD59" s="612"/>
      <c r="BE59" s="612"/>
      <c r="BF59" s="612"/>
      <c r="BG59" s="612"/>
      <c r="BH59" s="612"/>
      <c r="BI59" s="612"/>
      <c r="BJ59" s="612"/>
      <c r="BK59" s="612"/>
      <c r="BL59" s="612"/>
      <c r="BM59" s="612"/>
      <c r="BN59" s="612"/>
      <c r="BO59" s="612"/>
      <c r="BP59" s="612"/>
      <c r="BQ59" s="612"/>
      <c r="BR59" s="612"/>
      <c r="BS59" s="612"/>
      <c r="BT59" s="612"/>
      <c r="BU59" s="612"/>
      <c r="BV59" s="612"/>
      <c r="BW59" s="612"/>
      <c r="BX59" s="612"/>
      <c r="BY59" s="612"/>
      <c r="BZ59" s="612"/>
      <c r="CA59" s="612"/>
      <c r="CB59" s="612"/>
      <c r="CC59" s="612"/>
      <c r="CD59" s="612"/>
      <c r="CE59" s="612"/>
      <c r="CF59" s="612"/>
      <c r="CG59" s="612"/>
      <c r="CH59" s="612"/>
      <c r="CI59" s="612"/>
      <c r="CJ59" s="612"/>
      <c r="CK59" s="612"/>
      <c r="CL59" s="612"/>
      <c r="CM59" s="612"/>
      <c r="CN59" s="612"/>
      <c r="CO59" s="612"/>
      <c r="CP59" s="612"/>
      <c r="CQ59" s="612"/>
      <c r="CR59" s="612"/>
      <c r="CS59" s="612"/>
      <c r="CT59" s="612"/>
      <c r="CU59" s="612"/>
      <c r="CV59" s="612"/>
      <c r="CW59" s="612"/>
      <c r="CX59" s="612"/>
      <c r="CY59" s="612"/>
      <c r="CZ59" s="613"/>
    </row>
    <row r="60" spans="1:104" ht="42" customHeight="1" x14ac:dyDescent="0.25">
      <c r="A60" s="640" t="s">
        <v>66</v>
      </c>
      <c r="B60" s="640"/>
      <c r="C60" s="640"/>
      <c r="D60" s="640"/>
      <c r="E60" s="640"/>
      <c r="F60" s="640"/>
      <c r="G60" s="303"/>
      <c r="H60" s="641" t="s">
        <v>342</v>
      </c>
      <c r="I60" s="641"/>
      <c r="J60" s="641"/>
      <c r="K60" s="641"/>
      <c r="L60" s="641"/>
      <c r="M60" s="641"/>
      <c r="N60" s="641"/>
      <c r="O60" s="641"/>
      <c r="P60" s="641"/>
      <c r="Q60" s="641"/>
      <c r="R60" s="641"/>
      <c r="S60" s="641"/>
      <c r="T60" s="641"/>
      <c r="U60" s="641"/>
      <c r="V60" s="641"/>
      <c r="W60" s="641"/>
      <c r="X60" s="641"/>
      <c r="Y60" s="641"/>
      <c r="Z60" s="641"/>
      <c r="AA60" s="641"/>
      <c r="AB60" s="641"/>
      <c r="AC60" s="641"/>
      <c r="AD60" s="641"/>
      <c r="AE60" s="641"/>
      <c r="AF60" s="641"/>
      <c r="AG60" s="641"/>
      <c r="AH60" s="641"/>
      <c r="AI60" s="641"/>
      <c r="AJ60" s="641"/>
      <c r="AK60" s="641"/>
      <c r="AL60" s="641"/>
      <c r="AM60" s="641"/>
      <c r="AN60" s="641"/>
      <c r="AO60" s="641"/>
      <c r="AP60" s="641"/>
      <c r="AQ60" s="641"/>
      <c r="AR60" s="641"/>
      <c r="AS60" s="641"/>
      <c r="AT60" s="641"/>
      <c r="AU60" s="641"/>
      <c r="AV60" s="641"/>
      <c r="AW60" s="641"/>
      <c r="AX60" s="641"/>
      <c r="AY60" s="641"/>
      <c r="AZ60" s="641"/>
      <c r="BA60" s="641"/>
      <c r="BB60" s="641"/>
      <c r="BC60" s="641"/>
      <c r="BD60" s="641"/>
      <c r="BE60" s="641"/>
      <c r="BF60" s="641"/>
      <c r="BG60" s="641"/>
      <c r="BH60" s="641"/>
      <c r="BI60" s="641"/>
      <c r="BJ60" s="641"/>
      <c r="BK60" s="641"/>
      <c r="BL60" s="641"/>
      <c r="BM60" s="641"/>
      <c r="BN60" s="641"/>
      <c r="BO60" s="641"/>
      <c r="BP60" s="641"/>
      <c r="BQ60" s="641"/>
      <c r="BR60" s="641"/>
      <c r="BS60" s="641"/>
      <c r="BT60" s="641"/>
      <c r="BU60" s="642"/>
      <c r="BV60" s="553">
        <v>67575279.040000007</v>
      </c>
      <c r="BW60" s="553"/>
      <c r="BX60" s="553"/>
      <c r="BY60" s="553"/>
      <c r="BZ60" s="553"/>
      <c r="CA60" s="553"/>
      <c r="CB60" s="553"/>
      <c r="CC60" s="553"/>
      <c r="CD60" s="553"/>
      <c r="CE60" s="553"/>
      <c r="CF60" s="553"/>
      <c r="CG60" s="553"/>
      <c r="CH60" s="553"/>
      <c r="CI60" s="553"/>
      <c r="CJ60" s="553"/>
      <c r="CK60" s="553"/>
      <c r="CL60" s="553">
        <v>20265483.93</v>
      </c>
      <c r="CM60" s="553"/>
      <c r="CN60" s="553"/>
      <c r="CO60" s="553"/>
      <c r="CP60" s="553"/>
      <c r="CQ60" s="553"/>
      <c r="CR60" s="553"/>
      <c r="CS60" s="553"/>
      <c r="CT60" s="553"/>
      <c r="CU60" s="553"/>
      <c r="CV60" s="553"/>
      <c r="CW60" s="553"/>
      <c r="CX60" s="553"/>
      <c r="CY60" s="553"/>
      <c r="CZ60" s="553"/>
    </row>
    <row r="61" spans="1:104" s="5" customFormat="1" ht="12.75" x14ac:dyDescent="0.2">
      <c r="A61" s="648" t="s">
        <v>67</v>
      </c>
      <c r="B61" s="649"/>
      <c r="C61" s="649"/>
      <c r="D61" s="649"/>
      <c r="E61" s="649"/>
      <c r="F61" s="650"/>
      <c r="G61" s="237"/>
      <c r="H61" s="654" t="s">
        <v>3</v>
      </c>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654"/>
      <c r="AO61" s="654"/>
      <c r="AP61" s="654"/>
      <c r="AQ61" s="654"/>
      <c r="AR61" s="654"/>
      <c r="AS61" s="654"/>
      <c r="AT61" s="654"/>
      <c r="AU61" s="654"/>
      <c r="AV61" s="654"/>
      <c r="AW61" s="654"/>
      <c r="AX61" s="654"/>
      <c r="AY61" s="654"/>
      <c r="AZ61" s="654"/>
      <c r="BA61" s="654"/>
      <c r="BB61" s="654"/>
      <c r="BC61" s="654"/>
      <c r="BD61" s="654"/>
      <c r="BE61" s="654"/>
      <c r="BF61" s="654"/>
      <c r="BG61" s="654"/>
      <c r="BH61" s="654"/>
      <c r="BI61" s="654"/>
      <c r="BJ61" s="654"/>
      <c r="BK61" s="654"/>
      <c r="BL61" s="654"/>
      <c r="BM61" s="654"/>
      <c r="BN61" s="654"/>
      <c r="BO61" s="654"/>
      <c r="BP61" s="654"/>
      <c r="BQ61" s="654"/>
      <c r="BR61" s="654"/>
      <c r="BS61" s="654"/>
      <c r="BT61" s="654"/>
      <c r="BU61" s="655"/>
      <c r="BV61" s="656">
        <f>BV60</f>
        <v>67575279.040000007</v>
      </c>
      <c r="BW61" s="657"/>
      <c r="BX61" s="657"/>
      <c r="BY61" s="657"/>
      <c r="BZ61" s="657"/>
      <c r="CA61" s="657"/>
      <c r="CB61" s="657"/>
      <c r="CC61" s="657"/>
      <c r="CD61" s="657"/>
      <c r="CE61" s="657"/>
      <c r="CF61" s="657"/>
      <c r="CG61" s="657"/>
      <c r="CH61" s="657"/>
      <c r="CI61" s="657"/>
      <c r="CJ61" s="657"/>
      <c r="CK61" s="658"/>
      <c r="CL61" s="656">
        <v>20265483.93</v>
      </c>
      <c r="CM61" s="657"/>
      <c r="CN61" s="657"/>
      <c r="CO61" s="657"/>
      <c r="CP61" s="657"/>
      <c r="CQ61" s="657"/>
      <c r="CR61" s="657"/>
      <c r="CS61" s="657"/>
      <c r="CT61" s="657"/>
      <c r="CU61" s="657"/>
      <c r="CV61" s="657"/>
      <c r="CW61" s="657"/>
      <c r="CX61" s="657"/>
      <c r="CY61" s="657"/>
      <c r="CZ61" s="658"/>
    </row>
    <row r="62" spans="1:104" s="5" customFormat="1" ht="12.75" x14ac:dyDescent="0.2">
      <c r="A62" s="651"/>
      <c r="B62" s="652"/>
      <c r="C62" s="652"/>
      <c r="D62" s="652"/>
      <c r="E62" s="652"/>
      <c r="F62" s="653"/>
      <c r="G62" s="238"/>
      <c r="H62" s="662" t="s">
        <v>343</v>
      </c>
      <c r="I62" s="662"/>
      <c r="J62" s="662"/>
      <c r="K62" s="662"/>
      <c r="L62" s="662"/>
      <c r="M62" s="662"/>
      <c r="N62" s="662"/>
      <c r="O62" s="662"/>
      <c r="P62" s="662"/>
      <c r="Q62" s="662"/>
      <c r="R62" s="662"/>
      <c r="S62" s="662"/>
      <c r="T62" s="662"/>
      <c r="U62" s="662"/>
      <c r="V62" s="662"/>
      <c r="W62" s="662"/>
      <c r="X62" s="662"/>
      <c r="Y62" s="662"/>
      <c r="Z62" s="662"/>
      <c r="AA62" s="662"/>
      <c r="AB62" s="662"/>
      <c r="AC62" s="662"/>
      <c r="AD62" s="662"/>
      <c r="AE62" s="662"/>
      <c r="AF62" s="662"/>
      <c r="AG62" s="662"/>
      <c r="AH62" s="662"/>
      <c r="AI62" s="662"/>
      <c r="AJ62" s="662"/>
      <c r="AK62" s="662"/>
      <c r="AL62" s="662"/>
      <c r="AM62" s="662"/>
      <c r="AN62" s="662"/>
      <c r="AO62" s="662"/>
      <c r="AP62" s="662"/>
      <c r="AQ62" s="662"/>
      <c r="AR62" s="662"/>
      <c r="AS62" s="662"/>
      <c r="AT62" s="662"/>
      <c r="AU62" s="662"/>
      <c r="AV62" s="662"/>
      <c r="AW62" s="662"/>
      <c r="AX62" s="662"/>
      <c r="AY62" s="662"/>
      <c r="AZ62" s="662"/>
      <c r="BA62" s="662"/>
      <c r="BB62" s="662"/>
      <c r="BC62" s="662"/>
      <c r="BD62" s="662"/>
      <c r="BE62" s="662"/>
      <c r="BF62" s="662"/>
      <c r="BG62" s="662"/>
      <c r="BH62" s="662"/>
      <c r="BI62" s="662"/>
      <c r="BJ62" s="662"/>
      <c r="BK62" s="662"/>
      <c r="BL62" s="662"/>
      <c r="BM62" s="662"/>
      <c r="BN62" s="662"/>
      <c r="BO62" s="662"/>
      <c r="BP62" s="662"/>
      <c r="BQ62" s="662"/>
      <c r="BR62" s="662"/>
      <c r="BS62" s="662"/>
      <c r="BT62" s="662"/>
      <c r="BU62" s="663"/>
      <c r="BV62" s="659"/>
      <c r="BW62" s="660"/>
      <c r="BX62" s="660"/>
      <c r="BY62" s="660"/>
      <c r="BZ62" s="660"/>
      <c r="CA62" s="660"/>
      <c r="CB62" s="660"/>
      <c r="CC62" s="660"/>
      <c r="CD62" s="660"/>
      <c r="CE62" s="660"/>
      <c r="CF62" s="660"/>
      <c r="CG62" s="660"/>
      <c r="CH62" s="660"/>
      <c r="CI62" s="660"/>
      <c r="CJ62" s="660"/>
      <c r="CK62" s="661"/>
      <c r="CL62" s="659"/>
      <c r="CM62" s="660"/>
      <c r="CN62" s="660"/>
      <c r="CO62" s="660"/>
      <c r="CP62" s="660"/>
      <c r="CQ62" s="660"/>
      <c r="CR62" s="660"/>
      <c r="CS62" s="660"/>
      <c r="CT62" s="660"/>
      <c r="CU62" s="660"/>
      <c r="CV62" s="660"/>
      <c r="CW62" s="660"/>
      <c r="CX62" s="660"/>
      <c r="CY62" s="660"/>
      <c r="CZ62" s="661"/>
    </row>
    <row r="63" spans="1:104" s="5" customFormat="1" ht="13.5" customHeight="1" x14ac:dyDescent="0.2">
      <c r="A63" s="640" t="s">
        <v>68</v>
      </c>
      <c r="B63" s="640"/>
      <c r="C63" s="640"/>
      <c r="D63" s="640"/>
      <c r="E63" s="640"/>
      <c r="F63" s="640"/>
      <c r="G63" s="303"/>
      <c r="H63" s="646" t="s">
        <v>344</v>
      </c>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646"/>
      <c r="AJ63" s="646"/>
      <c r="AK63" s="646"/>
      <c r="AL63" s="646"/>
      <c r="AM63" s="646"/>
      <c r="AN63" s="646"/>
      <c r="AO63" s="646"/>
      <c r="AP63" s="646"/>
      <c r="AQ63" s="646"/>
      <c r="AR63" s="646"/>
      <c r="AS63" s="646"/>
      <c r="AT63" s="646"/>
      <c r="AU63" s="646"/>
      <c r="AV63" s="646"/>
      <c r="AW63" s="646"/>
      <c r="AX63" s="646"/>
      <c r="AY63" s="646"/>
      <c r="AZ63" s="646"/>
      <c r="BA63" s="646"/>
      <c r="BB63" s="646"/>
      <c r="BC63" s="646"/>
      <c r="BD63" s="646"/>
      <c r="BE63" s="646"/>
      <c r="BF63" s="646"/>
      <c r="BG63" s="646"/>
      <c r="BH63" s="646"/>
      <c r="BI63" s="646"/>
      <c r="BJ63" s="646"/>
      <c r="BK63" s="646"/>
      <c r="BL63" s="646"/>
      <c r="BM63" s="646"/>
      <c r="BN63" s="646"/>
      <c r="BO63" s="646"/>
      <c r="BP63" s="646"/>
      <c r="BQ63" s="646"/>
      <c r="BR63" s="646"/>
      <c r="BS63" s="646"/>
      <c r="BT63" s="646"/>
      <c r="BU63" s="647"/>
      <c r="BV63" s="552"/>
      <c r="BW63" s="552"/>
      <c r="BX63" s="552"/>
      <c r="BY63" s="552"/>
      <c r="BZ63" s="552"/>
      <c r="CA63" s="552"/>
      <c r="CB63" s="552"/>
      <c r="CC63" s="552"/>
      <c r="CD63" s="552"/>
      <c r="CE63" s="552"/>
      <c r="CF63" s="552"/>
      <c r="CG63" s="552"/>
      <c r="CH63" s="552"/>
      <c r="CI63" s="552"/>
      <c r="CJ63" s="552"/>
      <c r="CK63" s="552"/>
      <c r="CL63" s="552"/>
      <c r="CM63" s="552"/>
      <c r="CN63" s="552"/>
      <c r="CO63" s="552"/>
      <c r="CP63" s="552"/>
      <c r="CQ63" s="552"/>
      <c r="CR63" s="552"/>
      <c r="CS63" s="552"/>
      <c r="CT63" s="552"/>
      <c r="CU63" s="552"/>
      <c r="CV63" s="552"/>
      <c r="CW63" s="552"/>
      <c r="CX63" s="552"/>
      <c r="CY63" s="552"/>
      <c r="CZ63" s="552"/>
    </row>
    <row r="64" spans="1:104" s="5" customFormat="1" ht="26.25" customHeight="1" x14ac:dyDescent="0.2">
      <c r="A64" s="640" t="s">
        <v>69</v>
      </c>
      <c r="B64" s="640"/>
      <c r="C64" s="640"/>
      <c r="D64" s="640"/>
      <c r="E64" s="640"/>
      <c r="F64" s="640"/>
      <c r="G64" s="303"/>
      <c r="H64" s="646" t="s">
        <v>341</v>
      </c>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6"/>
      <c r="AL64" s="646"/>
      <c r="AM64" s="646"/>
      <c r="AN64" s="646"/>
      <c r="AO64" s="646"/>
      <c r="AP64" s="646"/>
      <c r="AQ64" s="646"/>
      <c r="AR64" s="646"/>
      <c r="AS64" s="646"/>
      <c r="AT64" s="646"/>
      <c r="AU64" s="646"/>
      <c r="AV64" s="646"/>
      <c r="AW64" s="646"/>
      <c r="AX64" s="646"/>
      <c r="AY64" s="646"/>
      <c r="AZ64" s="646"/>
      <c r="BA64" s="646"/>
      <c r="BB64" s="646"/>
      <c r="BC64" s="646"/>
      <c r="BD64" s="646"/>
      <c r="BE64" s="646"/>
      <c r="BF64" s="646"/>
      <c r="BG64" s="646"/>
      <c r="BH64" s="646"/>
      <c r="BI64" s="646"/>
      <c r="BJ64" s="646"/>
      <c r="BK64" s="646"/>
      <c r="BL64" s="646"/>
      <c r="BM64" s="646"/>
      <c r="BN64" s="646"/>
      <c r="BO64" s="646"/>
      <c r="BP64" s="646"/>
      <c r="BQ64" s="646"/>
      <c r="BR64" s="646"/>
      <c r="BS64" s="646"/>
      <c r="BT64" s="646"/>
      <c r="BU64" s="647"/>
      <c r="BV64" s="552"/>
      <c r="BW64" s="552"/>
      <c r="BX64" s="552"/>
      <c r="BY64" s="552"/>
      <c r="BZ64" s="552"/>
      <c r="CA64" s="552"/>
      <c r="CB64" s="552"/>
      <c r="CC64" s="552"/>
      <c r="CD64" s="552"/>
      <c r="CE64" s="552"/>
      <c r="CF64" s="552"/>
      <c r="CG64" s="552"/>
      <c r="CH64" s="552"/>
      <c r="CI64" s="552"/>
      <c r="CJ64" s="552"/>
      <c r="CK64" s="552"/>
      <c r="CL64" s="552"/>
      <c r="CM64" s="552"/>
      <c r="CN64" s="552"/>
      <c r="CO64" s="552"/>
      <c r="CP64" s="552"/>
      <c r="CQ64" s="552"/>
      <c r="CR64" s="552"/>
      <c r="CS64" s="552"/>
      <c r="CT64" s="552"/>
      <c r="CU64" s="552"/>
      <c r="CV64" s="552"/>
      <c r="CW64" s="552"/>
      <c r="CX64" s="552"/>
      <c r="CY64" s="552"/>
      <c r="CZ64" s="552"/>
    </row>
    <row r="65" spans="1:104" s="5" customFormat="1" ht="46.5" customHeight="1" x14ac:dyDescent="0.2">
      <c r="A65" s="640" t="s">
        <v>70</v>
      </c>
      <c r="B65" s="640"/>
      <c r="C65" s="640"/>
      <c r="D65" s="640"/>
      <c r="E65" s="640"/>
      <c r="F65" s="640"/>
      <c r="G65" s="303"/>
      <c r="H65" s="641" t="s">
        <v>345</v>
      </c>
      <c r="I65" s="641"/>
      <c r="J65" s="641"/>
      <c r="K65" s="641"/>
      <c r="L65" s="641"/>
      <c r="M65" s="641"/>
      <c r="N65" s="641"/>
      <c r="O65" s="641"/>
      <c r="P65" s="641"/>
      <c r="Q65" s="641"/>
      <c r="R65" s="641"/>
      <c r="S65" s="641"/>
      <c r="T65" s="641"/>
      <c r="U65" s="641"/>
      <c r="V65" s="641"/>
      <c r="W65" s="641"/>
      <c r="X65" s="641"/>
      <c r="Y65" s="641"/>
      <c r="Z65" s="641"/>
      <c r="AA65" s="641"/>
      <c r="AB65" s="641"/>
      <c r="AC65" s="641"/>
      <c r="AD65" s="641"/>
      <c r="AE65" s="641"/>
      <c r="AF65" s="641"/>
      <c r="AG65" s="641"/>
      <c r="AH65" s="641"/>
      <c r="AI65" s="641"/>
      <c r="AJ65" s="641"/>
      <c r="AK65" s="641"/>
      <c r="AL65" s="641"/>
      <c r="AM65" s="641"/>
      <c r="AN65" s="641"/>
      <c r="AO65" s="641"/>
      <c r="AP65" s="641"/>
      <c r="AQ65" s="641"/>
      <c r="AR65" s="641"/>
      <c r="AS65" s="641"/>
      <c r="AT65" s="641"/>
      <c r="AU65" s="641"/>
      <c r="AV65" s="641"/>
      <c r="AW65" s="641"/>
      <c r="AX65" s="641"/>
      <c r="AY65" s="641"/>
      <c r="AZ65" s="641"/>
      <c r="BA65" s="641"/>
      <c r="BB65" s="641"/>
      <c r="BC65" s="641"/>
      <c r="BD65" s="641"/>
      <c r="BE65" s="641"/>
      <c r="BF65" s="641"/>
      <c r="BG65" s="641"/>
      <c r="BH65" s="641"/>
      <c r="BI65" s="641"/>
      <c r="BJ65" s="641"/>
      <c r="BK65" s="641"/>
      <c r="BL65" s="641"/>
      <c r="BM65" s="641"/>
      <c r="BN65" s="641"/>
      <c r="BO65" s="641"/>
      <c r="BP65" s="641"/>
      <c r="BQ65" s="641"/>
      <c r="BR65" s="641"/>
      <c r="BS65" s="641"/>
      <c r="BT65" s="641"/>
      <c r="BU65" s="642"/>
      <c r="BV65" s="552"/>
      <c r="BW65" s="552"/>
      <c r="BX65" s="552"/>
      <c r="BY65" s="552"/>
      <c r="BZ65" s="552"/>
      <c r="CA65" s="552"/>
      <c r="CB65" s="552"/>
      <c r="CC65" s="552"/>
      <c r="CD65" s="552"/>
      <c r="CE65" s="552"/>
      <c r="CF65" s="552"/>
      <c r="CG65" s="552"/>
      <c r="CH65" s="552"/>
      <c r="CI65" s="552"/>
      <c r="CJ65" s="552"/>
      <c r="CK65" s="552"/>
      <c r="CL65" s="553"/>
      <c r="CM65" s="552"/>
      <c r="CN65" s="552"/>
      <c r="CO65" s="552"/>
      <c r="CP65" s="552"/>
      <c r="CQ65" s="552"/>
      <c r="CR65" s="552"/>
      <c r="CS65" s="552"/>
      <c r="CT65" s="552"/>
      <c r="CU65" s="552"/>
      <c r="CV65" s="552"/>
      <c r="CW65" s="552"/>
      <c r="CX65" s="552"/>
      <c r="CY65" s="552"/>
      <c r="CZ65" s="552"/>
    </row>
    <row r="66" spans="1:104" s="5" customFormat="1" ht="26.25" customHeight="1" x14ac:dyDescent="0.2">
      <c r="A66" s="640" t="s">
        <v>71</v>
      </c>
      <c r="B66" s="640"/>
      <c r="C66" s="640"/>
      <c r="D66" s="640"/>
      <c r="E66" s="640"/>
      <c r="F66" s="640"/>
      <c r="G66" s="303"/>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8"/>
      <c r="AR66" s="618"/>
      <c r="AS66" s="618"/>
      <c r="AT66" s="618"/>
      <c r="AU66" s="618"/>
      <c r="AV66" s="618"/>
      <c r="AW66" s="618"/>
      <c r="AX66" s="618"/>
      <c r="AY66" s="618"/>
      <c r="AZ66" s="618"/>
      <c r="BA66" s="618"/>
      <c r="BB66" s="618"/>
      <c r="BC66" s="618"/>
      <c r="BD66" s="618"/>
      <c r="BE66" s="618"/>
      <c r="BF66" s="618"/>
      <c r="BG66" s="618"/>
      <c r="BH66" s="618"/>
      <c r="BI66" s="618"/>
      <c r="BJ66" s="618"/>
      <c r="BK66" s="618"/>
      <c r="BL66" s="618"/>
      <c r="BM66" s="618"/>
      <c r="BN66" s="618"/>
      <c r="BO66" s="618"/>
      <c r="BP66" s="618"/>
      <c r="BQ66" s="618"/>
      <c r="BR66" s="618"/>
      <c r="BS66" s="618"/>
      <c r="BT66" s="618"/>
      <c r="BU66" s="619"/>
      <c r="BV66" s="552"/>
      <c r="BW66" s="552"/>
      <c r="BX66" s="552"/>
      <c r="BY66" s="552"/>
      <c r="BZ66" s="552"/>
      <c r="CA66" s="552"/>
      <c r="CB66" s="552"/>
      <c r="CC66" s="552"/>
      <c r="CD66" s="552"/>
      <c r="CE66" s="552"/>
      <c r="CF66" s="552"/>
      <c r="CG66" s="552"/>
      <c r="CH66" s="552"/>
      <c r="CI66" s="552"/>
      <c r="CJ66" s="552"/>
      <c r="CK66" s="552"/>
      <c r="CL66" s="552"/>
      <c r="CM66" s="552"/>
      <c r="CN66" s="552"/>
      <c r="CO66" s="552"/>
      <c r="CP66" s="552"/>
      <c r="CQ66" s="552"/>
      <c r="CR66" s="552"/>
      <c r="CS66" s="552"/>
      <c r="CT66" s="552"/>
      <c r="CU66" s="552"/>
      <c r="CV66" s="552"/>
      <c r="CW66" s="552"/>
      <c r="CX66" s="552"/>
      <c r="CY66" s="552"/>
      <c r="CZ66" s="552"/>
    </row>
    <row r="67" spans="1:104" s="5" customFormat="1" ht="13.5" customHeight="1" x14ac:dyDescent="0.2">
      <c r="A67" s="640"/>
      <c r="B67" s="640"/>
      <c r="C67" s="640"/>
      <c r="D67" s="640"/>
      <c r="E67" s="640"/>
      <c r="F67" s="640"/>
      <c r="G67" s="549" t="s">
        <v>262</v>
      </c>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c r="AN67" s="550"/>
      <c r="AO67" s="550"/>
      <c r="AP67" s="550"/>
      <c r="AQ67" s="550"/>
      <c r="AR67" s="550"/>
      <c r="AS67" s="550"/>
      <c r="AT67" s="550"/>
      <c r="AU67" s="550"/>
      <c r="AV67" s="550"/>
      <c r="AW67" s="550"/>
      <c r="AX67" s="550"/>
      <c r="AY67" s="550"/>
      <c r="AZ67" s="550"/>
      <c r="BA67" s="550"/>
      <c r="BB67" s="550"/>
      <c r="BC67" s="550"/>
      <c r="BD67" s="550"/>
      <c r="BE67" s="550"/>
      <c r="BF67" s="550"/>
      <c r="BG67" s="550"/>
      <c r="BH67" s="550"/>
      <c r="BI67" s="550"/>
      <c r="BJ67" s="550"/>
      <c r="BK67" s="550"/>
      <c r="BL67" s="550"/>
      <c r="BM67" s="550"/>
      <c r="BN67" s="550"/>
      <c r="BO67" s="550"/>
      <c r="BP67" s="550"/>
      <c r="BQ67" s="550"/>
      <c r="BR67" s="550"/>
      <c r="BS67" s="550"/>
      <c r="BT67" s="550"/>
      <c r="BU67" s="551"/>
      <c r="BV67" s="645" t="s">
        <v>4</v>
      </c>
      <c r="BW67" s="645"/>
      <c r="BX67" s="645"/>
      <c r="BY67" s="645"/>
      <c r="BZ67" s="645"/>
      <c r="CA67" s="645"/>
      <c r="CB67" s="645"/>
      <c r="CC67" s="645"/>
      <c r="CD67" s="645"/>
      <c r="CE67" s="645"/>
      <c r="CF67" s="645"/>
      <c r="CG67" s="645"/>
      <c r="CH67" s="645"/>
      <c r="CI67" s="645"/>
      <c r="CJ67" s="645"/>
      <c r="CK67" s="645"/>
      <c r="CL67" s="554">
        <f>CL60</f>
        <v>20265483.93</v>
      </c>
      <c r="CM67" s="645"/>
      <c r="CN67" s="645"/>
      <c r="CO67" s="645"/>
      <c r="CP67" s="645"/>
      <c r="CQ67" s="645"/>
      <c r="CR67" s="645"/>
      <c r="CS67" s="645"/>
      <c r="CT67" s="645"/>
      <c r="CU67" s="645"/>
      <c r="CV67" s="645"/>
      <c r="CW67" s="645"/>
      <c r="CX67" s="645"/>
      <c r="CY67" s="645"/>
      <c r="CZ67" s="645"/>
    </row>
    <row r="68" spans="1:104" s="5" customFormat="1" ht="13.5" customHeight="1" x14ac:dyDescent="0.2">
      <c r="A68" s="239" t="s">
        <v>47</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40" t="s">
        <v>517</v>
      </c>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0"/>
      <c r="BX68" s="240"/>
      <c r="BY68" s="240"/>
      <c r="BZ68" s="240"/>
      <c r="CA68" s="240"/>
      <c r="CB68" s="240"/>
      <c r="CC68" s="240"/>
      <c r="CD68" s="240"/>
      <c r="CE68" s="240"/>
      <c r="CF68" s="240"/>
      <c r="CG68" s="240"/>
      <c r="CH68" s="240"/>
      <c r="CI68" s="240"/>
      <c r="CJ68" s="240"/>
      <c r="CK68" s="240"/>
      <c r="CL68" s="240"/>
      <c r="CM68" s="240"/>
      <c r="CN68" s="240"/>
      <c r="CO68" s="240"/>
      <c r="CP68" s="240"/>
      <c r="CQ68" s="240"/>
      <c r="CR68" s="240"/>
      <c r="CS68" s="240"/>
      <c r="CT68" s="240"/>
      <c r="CU68" s="240"/>
      <c r="CV68" s="240"/>
      <c r="CW68" s="240"/>
      <c r="CX68" s="240"/>
      <c r="CY68" s="240"/>
      <c r="CZ68" s="240"/>
    </row>
    <row r="69" spans="1:104" s="5" customFormat="1" ht="39" customHeight="1" x14ac:dyDescent="0.2">
      <c r="A69" s="640" t="s">
        <v>66</v>
      </c>
      <c r="B69" s="640"/>
      <c r="C69" s="640"/>
      <c r="D69" s="640"/>
      <c r="E69" s="640"/>
      <c r="F69" s="640"/>
      <c r="G69" s="303"/>
      <c r="H69" s="641" t="s">
        <v>342</v>
      </c>
      <c r="I69" s="641"/>
      <c r="J69" s="641"/>
      <c r="K69" s="641"/>
      <c r="L69" s="641"/>
      <c r="M69" s="641"/>
      <c r="N69" s="641"/>
      <c r="O69" s="641"/>
      <c r="P69" s="641"/>
      <c r="Q69" s="641"/>
      <c r="R69" s="641"/>
      <c r="S69" s="641"/>
      <c r="T69" s="641"/>
      <c r="U69" s="641"/>
      <c r="V69" s="641"/>
      <c r="W69" s="641"/>
      <c r="X69" s="641"/>
      <c r="Y69" s="641"/>
      <c r="Z69" s="641"/>
      <c r="AA69" s="641"/>
      <c r="AB69" s="641"/>
      <c r="AC69" s="641"/>
      <c r="AD69" s="641"/>
      <c r="AE69" s="641"/>
      <c r="AF69" s="641"/>
      <c r="AG69" s="641"/>
      <c r="AH69" s="641"/>
      <c r="AI69" s="641"/>
      <c r="AJ69" s="641"/>
      <c r="AK69" s="641"/>
      <c r="AL69" s="641"/>
      <c r="AM69" s="641"/>
      <c r="AN69" s="641"/>
      <c r="AO69" s="641"/>
      <c r="AP69" s="641"/>
      <c r="AQ69" s="641"/>
      <c r="AR69" s="641"/>
      <c r="AS69" s="641"/>
      <c r="AT69" s="641"/>
      <c r="AU69" s="641"/>
      <c r="AV69" s="641"/>
      <c r="AW69" s="641"/>
      <c r="AX69" s="641"/>
      <c r="AY69" s="641"/>
      <c r="AZ69" s="641"/>
      <c r="BA69" s="641"/>
      <c r="BB69" s="641"/>
      <c r="BC69" s="641"/>
      <c r="BD69" s="641"/>
      <c r="BE69" s="641"/>
      <c r="BF69" s="641"/>
      <c r="BG69" s="641"/>
      <c r="BH69" s="641"/>
      <c r="BI69" s="641"/>
      <c r="BJ69" s="641"/>
      <c r="BK69" s="641"/>
      <c r="BL69" s="641"/>
      <c r="BM69" s="641"/>
      <c r="BN69" s="641"/>
      <c r="BO69" s="641"/>
      <c r="BP69" s="641"/>
      <c r="BQ69" s="641"/>
      <c r="BR69" s="641"/>
      <c r="BS69" s="641"/>
      <c r="BT69" s="641"/>
      <c r="BU69" s="642"/>
      <c r="BV69" s="553">
        <v>180721.96</v>
      </c>
      <c r="BW69" s="553"/>
      <c r="BX69" s="553"/>
      <c r="BY69" s="553"/>
      <c r="BZ69" s="553"/>
      <c r="CA69" s="553"/>
      <c r="CB69" s="553"/>
      <c r="CC69" s="553"/>
      <c r="CD69" s="553"/>
      <c r="CE69" s="553"/>
      <c r="CF69" s="553"/>
      <c r="CG69" s="553"/>
      <c r="CH69" s="553"/>
      <c r="CI69" s="553"/>
      <c r="CJ69" s="553"/>
      <c r="CK69" s="553"/>
      <c r="CL69" s="553">
        <v>73676.75</v>
      </c>
      <c r="CM69" s="553"/>
      <c r="CN69" s="553"/>
      <c r="CO69" s="553"/>
      <c r="CP69" s="553"/>
      <c r="CQ69" s="553"/>
      <c r="CR69" s="553"/>
      <c r="CS69" s="553"/>
      <c r="CT69" s="553"/>
      <c r="CU69" s="553"/>
      <c r="CV69" s="553"/>
      <c r="CW69" s="553"/>
      <c r="CX69" s="553"/>
      <c r="CY69" s="553"/>
      <c r="CZ69" s="553"/>
    </row>
    <row r="70" spans="1:104" s="5" customFormat="1" ht="13.5" customHeight="1" x14ac:dyDescent="0.2">
      <c r="A70" s="648" t="s">
        <v>67</v>
      </c>
      <c r="B70" s="649"/>
      <c r="C70" s="649"/>
      <c r="D70" s="649"/>
      <c r="E70" s="649"/>
      <c r="F70" s="650"/>
      <c r="G70" s="237"/>
      <c r="H70" s="654" t="s">
        <v>3</v>
      </c>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c r="AH70" s="654"/>
      <c r="AI70" s="654"/>
      <c r="AJ70" s="654"/>
      <c r="AK70" s="654"/>
      <c r="AL70" s="654"/>
      <c r="AM70" s="654"/>
      <c r="AN70" s="654"/>
      <c r="AO70" s="654"/>
      <c r="AP70" s="654"/>
      <c r="AQ70" s="654"/>
      <c r="AR70" s="654"/>
      <c r="AS70" s="654"/>
      <c r="AT70" s="654"/>
      <c r="AU70" s="654"/>
      <c r="AV70" s="654"/>
      <c r="AW70" s="654"/>
      <c r="AX70" s="654"/>
      <c r="AY70" s="654"/>
      <c r="AZ70" s="654"/>
      <c r="BA70" s="654"/>
      <c r="BB70" s="654"/>
      <c r="BC70" s="654"/>
      <c r="BD70" s="654"/>
      <c r="BE70" s="654"/>
      <c r="BF70" s="654"/>
      <c r="BG70" s="654"/>
      <c r="BH70" s="654"/>
      <c r="BI70" s="654"/>
      <c r="BJ70" s="654"/>
      <c r="BK70" s="654"/>
      <c r="BL70" s="654"/>
      <c r="BM70" s="654"/>
      <c r="BN70" s="654"/>
      <c r="BO70" s="654"/>
      <c r="BP70" s="654"/>
      <c r="BQ70" s="654"/>
      <c r="BR70" s="654"/>
      <c r="BS70" s="654"/>
      <c r="BT70" s="654"/>
      <c r="BU70" s="655"/>
      <c r="BV70" s="656">
        <v>180721.96</v>
      </c>
      <c r="BW70" s="657"/>
      <c r="BX70" s="657"/>
      <c r="BY70" s="657"/>
      <c r="BZ70" s="657"/>
      <c r="CA70" s="657"/>
      <c r="CB70" s="657"/>
      <c r="CC70" s="657"/>
      <c r="CD70" s="657"/>
      <c r="CE70" s="657"/>
      <c r="CF70" s="657"/>
      <c r="CG70" s="657"/>
      <c r="CH70" s="657"/>
      <c r="CI70" s="657"/>
      <c r="CJ70" s="657"/>
      <c r="CK70" s="658"/>
      <c r="CL70" s="656">
        <v>73676.75</v>
      </c>
      <c r="CM70" s="657"/>
      <c r="CN70" s="657"/>
      <c r="CO70" s="657"/>
      <c r="CP70" s="657"/>
      <c r="CQ70" s="657"/>
      <c r="CR70" s="657"/>
      <c r="CS70" s="657"/>
      <c r="CT70" s="657"/>
      <c r="CU70" s="657"/>
      <c r="CV70" s="657"/>
      <c r="CW70" s="657"/>
      <c r="CX70" s="657"/>
      <c r="CY70" s="657"/>
      <c r="CZ70" s="658"/>
    </row>
    <row r="71" spans="1:104" s="5" customFormat="1" ht="13.5" customHeight="1" x14ac:dyDescent="0.2">
      <c r="A71" s="651"/>
      <c r="B71" s="652"/>
      <c r="C71" s="652"/>
      <c r="D71" s="652"/>
      <c r="E71" s="652"/>
      <c r="F71" s="653"/>
      <c r="G71" s="238"/>
      <c r="H71" s="662" t="s">
        <v>343</v>
      </c>
      <c r="I71" s="662"/>
      <c r="J71" s="662"/>
      <c r="K71" s="662"/>
      <c r="L71" s="662"/>
      <c r="M71" s="662"/>
      <c r="N71" s="662"/>
      <c r="O71" s="662"/>
      <c r="P71" s="662"/>
      <c r="Q71" s="662"/>
      <c r="R71" s="662"/>
      <c r="S71" s="662"/>
      <c r="T71" s="662"/>
      <c r="U71" s="662"/>
      <c r="V71" s="662"/>
      <c r="W71" s="662"/>
      <c r="X71" s="662"/>
      <c r="Y71" s="662"/>
      <c r="Z71" s="662"/>
      <c r="AA71" s="662"/>
      <c r="AB71" s="662"/>
      <c r="AC71" s="662"/>
      <c r="AD71" s="662"/>
      <c r="AE71" s="662"/>
      <c r="AF71" s="662"/>
      <c r="AG71" s="662"/>
      <c r="AH71" s="662"/>
      <c r="AI71" s="662"/>
      <c r="AJ71" s="662"/>
      <c r="AK71" s="662"/>
      <c r="AL71" s="662"/>
      <c r="AM71" s="662"/>
      <c r="AN71" s="662"/>
      <c r="AO71" s="662"/>
      <c r="AP71" s="662"/>
      <c r="AQ71" s="662"/>
      <c r="AR71" s="662"/>
      <c r="AS71" s="662"/>
      <c r="AT71" s="662"/>
      <c r="AU71" s="662"/>
      <c r="AV71" s="662"/>
      <c r="AW71" s="662"/>
      <c r="AX71" s="662"/>
      <c r="AY71" s="662"/>
      <c r="AZ71" s="662"/>
      <c r="BA71" s="662"/>
      <c r="BB71" s="662"/>
      <c r="BC71" s="662"/>
      <c r="BD71" s="662"/>
      <c r="BE71" s="662"/>
      <c r="BF71" s="662"/>
      <c r="BG71" s="662"/>
      <c r="BH71" s="662"/>
      <c r="BI71" s="662"/>
      <c r="BJ71" s="662"/>
      <c r="BK71" s="662"/>
      <c r="BL71" s="662"/>
      <c r="BM71" s="662"/>
      <c r="BN71" s="662"/>
      <c r="BO71" s="662"/>
      <c r="BP71" s="662"/>
      <c r="BQ71" s="662"/>
      <c r="BR71" s="662"/>
      <c r="BS71" s="662"/>
      <c r="BT71" s="662"/>
      <c r="BU71" s="663"/>
      <c r="BV71" s="659"/>
      <c r="BW71" s="660"/>
      <c r="BX71" s="660"/>
      <c r="BY71" s="660"/>
      <c r="BZ71" s="660"/>
      <c r="CA71" s="660"/>
      <c r="CB71" s="660"/>
      <c r="CC71" s="660"/>
      <c r="CD71" s="660"/>
      <c r="CE71" s="660"/>
      <c r="CF71" s="660"/>
      <c r="CG71" s="660"/>
      <c r="CH71" s="660"/>
      <c r="CI71" s="660"/>
      <c r="CJ71" s="660"/>
      <c r="CK71" s="661"/>
      <c r="CL71" s="659"/>
      <c r="CM71" s="660"/>
      <c r="CN71" s="660"/>
      <c r="CO71" s="660"/>
      <c r="CP71" s="660"/>
      <c r="CQ71" s="660"/>
      <c r="CR71" s="660"/>
      <c r="CS71" s="660"/>
      <c r="CT71" s="660"/>
      <c r="CU71" s="660"/>
      <c r="CV71" s="660"/>
      <c r="CW71" s="660"/>
      <c r="CX71" s="660"/>
      <c r="CY71" s="660"/>
      <c r="CZ71" s="661"/>
    </row>
    <row r="72" spans="1:104" s="5" customFormat="1" ht="13.5" customHeight="1" x14ac:dyDescent="0.2">
      <c r="A72" s="640" t="s">
        <v>68</v>
      </c>
      <c r="B72" s="640"/>
      <c r="C72" s="640"/>
      <c r="D72" s="640"/>
      <c r="E72" s="640"/>
      <c r="F72" s="640"/>
      <c r="G72" s="303"/>
      <c r="H72" s="646" t="s">
        <v>344</v>
      </c>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646"/>
      <c r="AL72" s="646"/>
      <c r="AM72" s="646"/>
      <c r="AN72" s="646"/>
      <c r="AO72" s="646"/>
      <c r="AP72" s="646"/>
      <c r="AQ72" s="646"/>
      <c r="AR72" s="646"/>
      <c r="AS72" s="646"/>
      <c r="AT72" s="646"/>
      <c r="AU72" s="646"/>
      <c r="AV72" s="646"/>
      <c r="AW72" s="646"/>
      <c r="AX72" s="646"/>
      <c r="AY72" s="646"/>
      <c r="AZ72" s="646"/>
      <c r="BA72" s="646"/>
      <c r="BB72" s="646"/>
      <c r="BC72" s="646"/>
      <c r="BD72" s="646"/>
      <c r="BE72" s="646"/>
      <c r="BF72" s="646"/>
      <c r="BG72" s="646"/>
      <c r="BH72" s="646"/>
      <c r="BI72" s="646"/>
      <c r="BJ72" s="646"/>
      <c r="BK72" s="646"/>
      <c r="BL72" s="646"/>
      <c r="BM72" s="646"/>
      <c r="BN72" s="646"/>
      <c r="BO72" s="646"/>
      <c r="BP72" s="646"/>
      <c r="BQ72" s="646"/>
      <c r="BR72" s="646"/>
      <c r="BS72" s="646"/>
      <c r="BT72" s="646"/>
      <c r="BU72" s="647"/>
      <c r="BV72" s="552"/>
      <c r="BW72" s="552"/>
      <c r="BX72" s="552"/>
      <c r="BY72" s="552"/>
      <c r="BZ72" s="552"/>
      <c r="CA72" s="552"/>
      <c r="CB72" s="552"/>
      <c r="CC72" s="552"/>
      <c r="CD72" s="552"/>
      <c r="CE72" s="552"/>
      <c r="CF72" s="552"/>
      <c r="CG72" s="552"/>
      <c r="CH72" s="552"/>
      <c r="CI72" s="552"/>
      <c r="CJ72" s="552"/>
      <c r="CK72" s="552"/>
      <c r="CL72" s="552"/>
      <c r="CM72" s="552"/>
      <c r="CN72" s="552"/>
      <c r="CO72" s="552"/>
      <c r="CP72" s="552"/>
      <c r="CQ72" s="552"/>
      <c r="CR72" s="552"/>
      <c r="CS72" s="552"/>
      <c r="CT72" s="552"/>
      <c r="CU72" s="552"/>
      <c r="CV72" s="552"/>
      <c r="CW72" s="552"/>
      <c r="CX72" s="552"/>
      <c r="CY72" s="552"/>
      <c r="CZ72" s="552"/>
    </row>
    <row r="73" spans="1:104" s="5" customFormat="1" ht="37.5" customHeight="1" x14ac:dyDescent="0.2">
      <c r="A73" s="640" t="s">
        <v>69</v>
      </c>
      <c r="B73" s="640"/>
      <c r="C73" s="640"/>
      <c r="D73" s="640"/>
      <c r="E73" s="640"/>
      <c r="F73" s="640"/>
      <c r="G73" s="303"/>
      <c r="H73" s="646" t="s">
        <v>341</v>
      </c>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c r="AH73" s="646"/>
      <c r="AI73" s="646"/>
      <c r="AJ73" s="646"/>
      <c r="AK73" s="646"/>
      <c r="AL73" s="646"/>
      <c r="AM73" s="646"/>
      <c r="AN73" s="646"/>
      <c r="AO73" s="646"/>
      <c r="AP73" s="646"/>
      <c r="AQ73" s="646"/>
      <c r="AR73" s="646"/>
      <c r="AS73" s="646"/>
      <c r="AT73" s="646"/>
      <c r="AU73" s="646"/>
      <c r="AV73" s="646"/>
      <c r="AW73" s="646"/>
      <c r="AX73" s="646"/>
      <c r="AY73" s="646"/>
      <c r="AZ73" s="646"/>
      <c r="BA73" s="646"/>
      <c r="BB73" s="646"/>
      <c r="BC73" s="646"/>
      <c r="BD73" s="646"/>
      <c r="BE73" s="646"/>
      <c r="BF73" s="646"/>
      <c r="BG73" s="646"/>
      <c r="BH73" s="646"/>
      <c r="BI73" s="646"/>
      <c r="BJ73" s="646"/>
      <c r="BK73" s="646"/>
      <c r="BL73" s="646"/>
      <c r="BM73" s="646"/>
      <c r="BN73" s="646"/>
      <c r="BO73" s="646"/>
      <c r="BP73" s="646"/>
      <c r="BQ73" s="646"/>
      <c r="BR73" s="646"/>
      <c r="BS73" s="646"/>
      <c r="BT73" s="646"/>
      <c r="BU73" s="647"/>
      <c r="BV73" s="552"/>
      <c r="BW73" s="552"/>
      <c r="BX73" s="552"/>
      <c r="BY73" s="552"/>
      <c r="BZ73" s="552"/>
      <c r="CA73" s="552"/>
      <c r="CB73" s="552"/>
      <c r="CC73" s="552"/>
      <c r="CD73" s="552"/>
      <c r="CE73" s="552"/>
      <c r="CF73" s="552"/>
      <c r="CG73" s="552"/>
      <c r="CH73" s="552"/>
      <c r="CI73" s="552"/>
      <c r="CJ73" s="552"/>
      <c r="CK73" s="552"/>
      <c r="CL73" s="552"/>
      <c r="CM73" s="552"/>
      <c r="CN73" s="552"/>
      <c r="CO73" s="552"/>
      <c r="CP73" s="552"/>
      <c r="CQ73" s="552"/>
      <c r="CR73" s="552"/>
      <c r="CS73" s="552"/>
      <c r="CT73" s="552"/>
      <c r="CU73" s="552"/>
      <c r="CV73" s="552"/>
      <c r="CW73" s="552"/>
      <c r="CX73" s="552"/>
      <c r="CY73" s="552"/>
      <c r="CZ73" s="552"/>
    </row>
    <row r="74" spans="1:104" s="5" customFormat="1" ht="44.25" customHeight="1" x14ac:dyDescent="0.2">
      <c r="A74" s="640" t="s">
        <v>70</v>
      </c>
      <c r="B74" s="640"/>
      <c r="C74" s="640"/>
      <c r="D74" s="640"/>
      <c r="E74" s="640"/>
      <c r="F74" s="640"/>
      <c r="G74" s="303"/>
      <c r="H74" s="641" t="s">
        <v>345</v>
      </c>
      <c r="I74" s="641"/>
      <c r="J74" s="641"/>
      <c r="K74" s="641"/>
      <c r="L74" s="641"/>
      <c r="M74" s="641"/>
      <c r="N74" s="641"/>
      <c r="O74" s="641"/>
      <c r="P74" s="641"/>
      <c r="Q74" s="641"/>
      <c r="R74" s="641"/>
      <c r="S74" s="641"/>
      <c r="T74" s="641"/>
      <c r="U74" s="641"/>
      <c r="V74" s="641"/>
      <c r="W74" s="641"/>
      <c r="X74" s="641"/>
      <c r="Y74" s="641"/>
      <c r="Z74" s="641"/>
      <c r="AA74" s="641"/>
      <c r="AB74" s="641"/>
      <c r="AC74" s="641"/>
      <c r="AD74" s="641"/>
      <c r="AE74" s="641"/>
      <c r="AF74" s="641"/>
      <c r="AG74" s="641"/>
      <c r="AH74" s="641"/>
      <c r="AI74" s="641"/>
      <c r="AJ74" s="641"/>
      <c r="AK74" s="641"/>
      <c r="AL74" s="641"/>
      <c r="AM74" s="641"/>
      <c r="AN74" s="641"/>
      <c r="AO74" s="641"/>
      <c r="AP74" s="641"/>
      <c r="AQ74" s="641"/>
      <c r="AR74" s="641"/>
      <c r="AS74" s="641"/>
      <c r="AT74" s="641"/>
      <c r="AU74" s="641"/>
      <c r="AV74" s="641"/>
      <c r="AW74" s="641"/>
      <c r="AX74" s="641"/>
      <c r="AY74" s="641"/>
      <c r="AZ74" s="641"/>
      <c r="BA74" s="641"/>
      <c r="BB74" s="641"/>
      <c r="BC74" s="641"/>
      <c r="BD74" s="641"/>
      <c r="BE74" s="641"/>
      <c r="BF74" s="641"/>
      <c r="BG74" s="641"/>
      <c r="BH74" s="641"/>
      <c r="BI74" s="641"/>
      <c r="BJ74" s="641"/>
      <c r="BK74" s="641"/>
      <c r="BL74" s="641"/>
      <c r="BM74" s="641"/>
      <c r="BN74" s="641"/>
      <c r="BO74" s="641"/>
      <c r="BP74" s="641"/>
      <c r="BQ74" s="641"/>
      <c r="BR74" s="641"/>
      <c r="BS74" s="641"/>
      <c r="BT74" s="641"/>
      <c r="BU74" s="642"/>
      <c r="BV74" s="552"/>
      <c r="BW74" s="552"/>
      <c r="BX74" s="552"/>
      <c r="BY74" s="552"/>
      <c r="BZ74" s="552"/>
      <c r="CA74" s="552"/>
      <c r="CB74" s="552"/>
      <c r="CC74" s="552"/>
      <c r="CD74" s="552"/>
      <c r="CE74" s="552"/>
      <c r="CF74" s="552"/>
      <c r="CG74" s="552"/>
      <c r="CH74" s="552"/>
      <c r="CI74" s="552"/>
      <c r="CJ74" s="552"/>
      <c r="CK74" s="552"/>
      <c r="CL74" s="552"/>
      <c r="CM74" s="552"/>
      <c r="CN74" s="552"/>
      <c r="CO74" s="552"/>
      <c r="CP74" s="552"/>
      <c r="CQ74" s="552"/>
      <c r="CR74" s="552"/>
      <c r="CS74" s="552"/>
      <c r="CT74" s="552"/>
      <c r="CU74" s="552"/>
      <c r="CV74" s="552"/>
      <c r="CW74" s="552"/>
      <c r="CX74" s="552"/>
      <c r="CY74" s="552"/>
      <c r="CZ74" s="552"/>
    </row>
    <row r="75" spans="1:104" s="5" customFormat="1" ht="13.5" customHeight="1" x14ac:dyDescent="0.2">
      <c r="A75" s="640" t="s">
        <v>71</v>
      </c>
      <c r="B75" s="640"/>
      <c r="C75" s="640"/>
      <c r="D75" s="640"/>
      <c r="E75" s="640"/>
      <c r="F75" s="640"/>
      <c r="G75" s="303"/>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8"/>
      <c r="AL75" s="618"/>
      <c r="AM75" s="618"/>
      <c r="AN75" s="618"/>
      <c r="AO75" s="618"/>
      <c r="AP75" s="618"/>
      <c r="AQ75" s="618"/>
      <c r="AR75" s="618"/>
      <c r="AS75" s="618"/>
      <c r="AT75" s="618"/>
      <c r="AU75" s="618"/>
      <c r="AV75" s="618"/>
      <c r="AW75" s="618"/>
      <c r="AX75" s="618"/>
      <c r="AY75" s="618"/>
      <c r="AZ75" s="618"/>
      <c r="BA75" s="618"/>
      <c r="BB75" s="618"/>
      <c r="BC75" s="618"/>
      <c r="BD75" s="618"/>
      <c r="BE75" s="618"/>
      <c r="BF75" s="618"/>
      <c r="BG75" s="618"/>
      <c r="BH75" s="618"/>
      <c r="BI75" s="618"/>
      <c r="BJ75" s="618"/>
      <c r="BK75" s="618"/>
      <c r="BL75" s="618"/>
      <c r="BM75" s="618"/>
      <c r="BN75" s="618"/>
      <c r="BO75" s="618"/>
      <c r="BP75" s="618"/>
      <c r="BQ75" s="618"/>
      <c r="BR75" s="618"/>
      <c r="BS75" s="618"/>
      <c r="BT75" s="618"/>
      <c r="BU75" s="619"/>
      <c r="BV75" s="552"/>
      <c r="BW75" s="552"/>
      <c r="BX75" s="552"/>
      <c r="BY75" s="552"/>
      <c r="BZ75" s="552"/>
      <c r="CA75" s="552"/>
      <c r="CB75" s="552"/>
      <c r="CC75" s="552"/>
      <c r="CD75" s="552"/>
      <c r="CE75" s="552"/>
      <c r="CF75" s="552"/>
      <c r="CG75" s="552"/>
      <c r="CH75" s="552"/>
      <c r="CI75" s="552"/>
      <c r="CJ75" s="552"/>
      <c r="CK75" s="552"/>
      <c r="CL75" s="552"/>
      <c r="CM75" s="552"/>
      <c r="CN75" s="552"/>
      <c r="CO75" s="552"/>
      <c r="CP75" s="552"/>
      <c r="CQ75" s="552"/>
      <c r="CR75" s="552"/>
      <c r="CS75" s="552"/>
      <c r="CT75" s="552"/>
      <c r="CU75" s="552"/>
      <c r="CV75" s="552"/>
      <c r="CW75" s="552"/>
      <c r="CX75" s="552"/>
      <c r="CY75" s="552"/>
      <c r="CZ75" s="552"/>
    </row>
    <row r="76" spans="1:104" s="5" customFormat="1" ht="13.5" customHeight="1" x14ac:dyDescent="0.2">
      <c r="A76" s="640"/>
      <c r="B76" s="640"/>
      <c r="C76" s="640"/>
      <c r="D76" s="640"/>
      <c r="E76" s="640"/>
      <c r="F76" s="640"/>
      <c r="G76" s="549" t="s">
        <v>262</v>
      </c>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0"/>
      <c r="AK76" s="550"/>
      <c r="AL76" s="550"/>
      <c r="AM76" s="550"/>
      <c r="AN76" s="550"/>
      <c r="AO76" s="550"/>
      <c r="AP76" s="550"/>
      <c r="AQ76" s="550"/>
      <c r="AR76" s="550"/>
      <c r="AS76" s="550"/>
      <c r="AT76" s="550"/>
      <c r="AU76" s="550"/>
      <c r="AV76" s="550"/>
      <c r="AW76" s="550"/>
      <c r="AX76" s="550"/>
      <c r="AY76" s="550"/>
      <c r="AZ76" s="550"/>
      <c r="BA76" s="550"/>
      <c r="BB76" s="550"/>
      <c r="BC76" s="550"/>
      <c r="BD76" s="550"/>
      <c r="BE76" s="550"/>
      <c r="BF76" s="550"/>
      <c r="BG76" s="550"/>
      <c r="BH76" s="550"/>
      <c r="BI76" s="550"/>
      <c r="BJ76" s="550"/>
      <c r="BK76" s="550"/>
      <c r="BL76" s="550"/>
      <c r="BM76" s="550"/>
      <c r="BN76" s="550"/>
      <c r="BO76" s="550"/>
      <c r="BP76" s="550"/>
      <c r="BQ76" s="550"/>
      <c r="BR76" s="550"/>
      <c r="BS76" s="550"/>
      <c r="BT76" s="550"/>
      <c r="BU76" s="551"/>
      <c r="BV76" s="645" t="s">
        <v>4</v>
      </c>
      <c r="BW76" s="645"/>
      <c r="BX76" s="645"/>
      <c r="BY76" s="645"/>
      <c r="BZ76" s="645"/>
      <c r="CA76" s="645"/>
      <c r="CB76" s="645"/>
      <c r="CC76" s="645"/>
      <c r="CD76" s="645"/>
      <c r="CE76" s="645"/>
      <c r="CF76" s="645"/>
      <c r="CG76" s="645"/>
      <c r="CH76" s="645"/>
      <c r="CI76" s="645"/>
      <c r="CJ76" s="645"/>
      <c r="CK76" s="645"/>
      <c r="CL76" s="554">
        <f>CL69</f>
        <v>73676.75</v>
      </c>
      <c r="CM76" s="645"/>
      <c r="CN76" s="645"/>
      <c r="CO76" s="645"/>
      <c r="CP76" s="645"/>
      <c r="CQ76" s="645"/>
      <c r="CR76" s="645"/>
      <c r="CS76" s="645"/>
      <c r="CT76" s="645"/>
      <c r="CU76" s="645"/>
      <c r="CV76" s="645"/>
      <c r="CW76" s="645"/>
      <c r="CX76" s="645"/>
      <c r="CY76" s="645"/>
      <c r="CZ76" s="645"/>
    </row>
    <row r="77" spans="1:104" s="5" customFormat="1" ht="13.5" customHeight="1" x14ac:dyDescent="0.2">
      <c r="A77" s="307"/>
      <c r="B77" s="307"/>
      <c r="C77" s="307"/>
      <c r="D77" s="307"/>
      <c r="E77" s="307"/>
      <c r="F77" s="307"/>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9"/>
      <c r="AP77" s="309"/>
      <c r="AQ77" s="309"/>
      <c r="AR77" s="309"/>
      <c r="AS77" s="309"/>
      <c r="AT77" s="309"/>
      <c r="AU77" s="309"/>
      <c r="AV77" s="309"/>
      <c r="AW77" s="309"/>
      <c r="AX77" s="309"/>
      <c r="AY77" s="309"/>
      <c r="AZ77" s="309"/>
      <c r="BA77" s="309"/>
      <c r="BB77" s="309"/>
      <c r="BC77" s="309"/>
      <c r="BD77" s="309"/>
      <c r="BE77" s="309"/>
      <c r="BF77" s="309"/>
      <c r="BG77" s="309"/>
      <c r="BH77" s="309"/>
      <c r="BI77" s="309"/>
      <c r="BJ77" s="309"/>
      <c r="BK77" s="309"/>
      <c r="BL77" s="309"/>
      <c r="BM77" s="309"/>
      <c r="BN77" s="309"/>
      <c r="BO77" s="309"/>
      <c r="BP77" s="309"/>
      <c r="BQ77" s="309"/>
      <c r="BR77" s="309"/>
      <c r="BS77" s="309"/>
      <c r="BT77" s="309"/>
      <c r="BU77" s="309"/>
      <c r="BV77" s="310"/>
      <c r="BW77" s="310"/>
      <c r="BX77" s="310"/>
      <c r="BY77" s="310"/>
      <c r="BZ77" s="310"/>
      <c r="CA77" s="310"/>
      <c r="CB77" s="310"/>
      <c r="CC77" s="310"/>
      <c r="CD77" s="310"/>
      <c r="CE77" s="310"/>
      <c r="CF77" s="310"/>
      <c r="CG77" s="310"/>
      <c r="CH77" s="310"/>
      <c r="CI77" s="310"/>
      <c r="CJ77" s="310"/>
      <c r="CK77" s="310"/>
      <c r="CL77" s="311"/>
      <c r="CM77" s="310"/>
      <c r="CN77" s="310"/>
      <c r="CO77" s="310"/>
      <c r="CP77" s="310"/>
      <c r="CQ77" s="310"/>
      <c r="CR77" s="310"/>
      <c r="CS77" s="310"/>
      <c r="CT77" s="310"/>
      <c r="CU77" s="310"/>
      <c r="CV77" s="310"/>
      <c r="CW77" s="310"/>
      <c r="CX77" s="310"/>
      <c r="CY77" s="310"/>
      <c r="CZ77" s="310"/>
    </row>
    <row r="78" spans="1:104" s="5" customFormat="1" ht="13.5" customHeight="1" x14ac:dyDescent="0.2">
      <c r="A78" s="644" t="s">
        <v>47</v>
      </c>
      <c r="B78" s="644"/>
      <c r="C78" s="644"/>
      <c r="D78" s="644"/>
      <c r="E78" s="644"/>
      <c r="F78" s="644"/>
      <c r="G78" s="644"/>
      <c r="H78" s="644"/>
      <c r="I78" s="644"/>
      <c r="J78" s="644"/>
      <c r="K78" s="644"/>
      <c r="L78" s="644"/>
      <c r="M78" s="644"/>
      <c r="N78" s="644"/>
      <c r="O78" s="644"/>
      <c r="P78" s="644"/>
      <c r="Q78" s="644"/>
      <c r="R78" s="644"/>
      <c r="S78" s="644"/>
      <c r="T78" s="644"/>
      <c r="U78" s="644"/>
      <c r="V78" s="644"/>
      <c r="W78" s="644"/>
      <c r="X78" s="644"/>
      <c r="Y78" s="644"/>
      <c r="Z78" s="644"/>
      <c r="AA78" s="644"/>
      <c r="AB78" s="644"/>
      <c r="AC78" s="644"/>
      <c r="AD78" s="644"/>
      <c r="AE78" s="644"/>
      <c r="AF78" s="644"/>
      <c r="AG78" s="644"/>
      <c r="AH78" s="644"/>
      <c r="AI78" s="644"/>
      <c r="AJ78" s="644"/>
      <c r="AK78" s="644"/>
      <c r="AL78" s="644"/>
      <c r="AM78" s="644"/>
      <c r="AN78" s="644"/>
      <c r="AO78" s="593" t="s">
        <v>494</v>
      </c>
      <c r="AP78" s="593"/>
      <c r="AQ78" s="593"/>
      <c r="AR78" s="593"/>
      <c r="AS78" s="593"/>
      <c r="AT78" s="593"/>
      <c r="AU78" s="593"/>
      <c r="AV78" s="593"/>
      <c r="AW78" s="593"/>
      <c r="AX78" s="593"/>
      <c r="AY78" s="593"/>
      <c r="AZ78" s="593"/>
      <c r="BA78" s="593"/>
      <c r="BB78" s="593"/>
      <c r="BC78" s="593"/>
      <c r="BD78" s="593"/>
      <c r="BE78" s="593"/>
      <c r="BF78" s="593"/>
      <c r="BG78" s="593"/>
      <c r="BH78" s="593"/>
      <c r="BI78" s="593"/>
      <c r="BJ78" s="593"/>
      <c r="BK78" s="593"/>
      <c r="BL78" s="593"/>
      <c r="BM78" s="593"/>
      <c r="BN78" s="593"/>
      <c r="BO78" s="593"/>
      <c r="BP78" s="593"/>
      <c r="BQ78" s="593"/>
      <c r="BR78" s="593"/>
      <c r="BS78" s="593"/>
      <c r="BT78" s="593"/>
      <c r="BU78" s="593"/>
      <c r="BV78" s="593"/>
      <c r="BW78" s="593"/>
      <c r="BX78" s="593"/>
      <c r="BY78" s="593"/>
      <c r="BZ78" s="593"/>
      <c r="CA78" s="593"/>
      <c r="CB78" s="593"/>
      <c r="CC78" s="593"/>
      <c r="CD78" s="593"/>
      <c r="CE78" s="593"/>
      <c r="CF78" s="593"/>
      <c r="CG78" s="593"/>
      <c r="CH78" s="593"/>
      <c r="CI78" s="593"/>
      <c r="CJ78" s="593"/>
      <c r="CK78" s="593"/>
      <c r="CL78" s="593"/>
      <c r="CM78" s="593"/>
      <c r="CN78" s="593"/>
      <c r="CO78" s="593"/>
      <c r="CP78" s="593"/>
      <c r="CQ78" s="593"/>
      <c r="CR78" s="593"/>
      <c r="CS78" s="593"/>
      <c r="CT78" s="593"/>
      <c r="CU78" s="593"/>
      <c r="CV78" s="593"/>
      <c r="CW78" s="593"/>
      <c r="CX78" s="593"/>
      <c r="CY78" s="593"/>
      <c r="CZ78" s="593"/>
    </row>
    <row r="79" spans="1:104" s="5" customFormat="1" ht="13.5" customHeight="1" x14ac:dyDescent="0.2">
      <c r="A79" s="640" t="s">
        <v>66</v>
      </c>
      <c r="B79" s="640"/>
      <c r="C79" s="640"/>
      <c r="D79" s="640"/>
      <c r="E79" s="640"/>
      <c r="F79" s="640"/>
      <c r="G79" s="303"/>
      <c r="H79" s="641" t="s">
        <v>342</v>
      </c>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641"/>
      <c r="AP79" s="641"/>
      <c r="AQ79" s="641"/>
      <c r="AR79" s="641"/>
      <c r="AS79" s="641"/>
      <c r="AT79" s="641"/>
      <c r="AU79" s="641"/>
      <c r="AV79" s="641"/>
      <c r="AW79" s="641"/>
      <c r="AX79" s="641"/>
      <c r="AY79" s="641"/>
      <c r="AZ79" s="641"/>
      <c r="BA79" s="641"/>
      <c r="BB79" s="641"/>
      <c r="BC79" s="641"/>
      <c r="BD79" s="641"/>
      <c r="BE79" s="641"/>
      <c r="BF79" s="641"/>
      <c r="BG79" s="641"/>
      <c r="BH79" s="641"/>
      <c r="BI79" s="641"/>
      <c r="BJ79" s="641"/>
      <c r="BK79" s="641"/>
      <c r="BL79" s="641"/>
      <c r="BM79" s="641"/>
      <c r="BN79" s="641"/>
      <c r="BO79" s="641"/>
      <c r="BP79" s="641"/>
      <c r="BQ79" s="641"/>
      <c r="BR79" s="641"/>
      <c r="BS79" s="641"/>
      <c r="BT79" s="641"/>
      <c r="BU79" s="642"/>
      <c r="BV79" s="553">
        <v>2535791.09</v>
      </c>
      <c r="BW79" s="553"/>
      <c r="BX79" s="553"/>
      <c r="BY79" s="553"/>
      <c r="BZ79" s="553"/>
      <c r="CA79" s="553"/>
      <c r="CB79" s="553"/>
      <c r="CC79" s="553"/>
      <c r="CD79" s="553"/>
      <c r="CE79" s="553"/>
      <c r="CF79" s="553"/>
      <c r="CG79" s="553"/>
      <c r="CH79" s="553"/>
      <c r="CI79" s="553"/>
      <c r="CJ79" s="553"/>
      <c r="CK79" s="553"/>
      <c r="CL79" s="553">
        <f>BV79*30.2%</f>
        <v>765808.90917999996</v>
      </c>
      <c r="CM79" s="553"/>
      <c r="CN79" s="553"/>
      <c r="CO79" s="553"/>
      <c r="CP79" s="553"/>
      <c r="CQ79" s="553"/>
      <c r="CR79" s="553"/>
      <c r="CS79" s="553"/>
      <c r="CT79" s="553"/>
      <c r="CU79" s="553"/>
      <c r="CV79" s="553"/>
      <c r="CW79" s="553"/>
      <c r="CX79" s="553"/>
      <c r="CY79" s="553"/>
      <c r="CZ79" s="553"/>
    </row>
    <row r="80" spans="1:104" s="5" customFormat="1" ht="13.5" customHeight="1" x14ac:dyDescent="0.2">
      <c r="A80" s="648" t="s">
        <v>67</v>
      </c>
      <c r="B80" s="649"/>
      <c r="C80" s="649"/>
      <c r="D80" s="649"/>
      <c r="E80" s="649"/>
      <c r="F80" s="650"/>
      <c r="G80" s="237"/>
      <c r="H80" s="654" t="s">
        <v>3</v>
      </c>
      <c r="I80" s="654"/>
      <c r="J80" s="654"/>
      <c r="K80" s="654"/>
      <c r="L80" s="654"/>
      <c r="M80" s="654"/>
      <c r="N80" s="654"/>
      <c r="O80" s="654"/>
      <c r="P80" s="654"/>
      <c r="Q80" s="654"/>
      <c r="R80" s="654"/>
      <c r="S80" s="654"/>
      <c r="T80" s="654"/>
      <c r="U80" s="654"/>
      <c r="V80" s="654"/>
      <c r="W80" s="654"/>
      <c r="X80" s="654"/>
      <c r="Y80" s="654"/>
      <c r="Z80" s="654"/>
      <c r="AA80" s="654"/>
      <c r="AB80" s="654"/>
      <c r="AC80" s="654"/>
      <c r="AD80" s="654"/>
      <c r="AE80" s="654"/>
      <c r="AF80" s="654"/>
      <c r="AG80" s="654"/>
      <c r="AH80" s="654"/>
      <c r="AI80" s="654"/>
      <c r="AJ80" s="654"/>
      <c r="AK80" s="654"/>
      <c r="AL80" s="654"/>
      <c r="AM80" s="654"/>
      <c r="AN80" s="654"/>
      <c r="AO80" s="654"/>
      <c r="AP80" s="654"/>
      <c r="AQ80" s="654"/>
      <c r="AR80" s="654"/>
      <c r="AS80" s="654"/>
      <c r="AT80" s="654"/>
      <c r="AU80" s="654"/>
      <c r="AV80" s="654"/>
      <c r="AW80" s="654"/>
      <c r="AX80" s="654"/>
      <c r="AY80" s="654"/>
      <c r="AZ80" s="654"/>
      <c r="BA80" s="654"/>
      <c r="BB80" s="654"/>
      <c r="BC80" s="654"/>
      <c r="BD80" s="654"/>
      <c r="BE80" s="654"/>
      <c r="BF80" s="654"/>
      <c r="BG80" s="654"/>
      <c r="BH80" s="654"/>
      <c r="BI80" s="654"/>
      <c r="BJ80" s="654"/>
      <c r="BK80" s="654"/>
      <c r="BL80" s="654"/>
      <c r="BM80" s="654"/>
      <c r="BN80" s="654"/>
      <c r="BO80" s="654"/>
      <c r="BP80" s="654"/>
      <c r="BQ80" s="654"/>
      <c r="BR80" s="654"/>
      <c r="BS80" s="654"/>
      <c r="BT80" s="654"/>
      <c r="BU80" s="655"/>
      <c r="BV80" s="656">
        <f>BV79</f>
        <v>2535791.09</v>
      </c>
      <c r="BW80" s="657"/>
      <c r="BX80" s="657"/>
      <c r="BY80" s="657"/>
      <c r="BZ80" s="657"/>
      <c r="CA80" s="657"/>
      <c r="CB80" s="657"/>
      <c r="CC80" s="657"/>
      <c r="CD80" s="657"/>
      <c r="CE80" s="657"/>
      <c r="CF80" s="657"/>
      <c r="CG80" s="657"/>
      <c r="CH80" s="657"/>
      <c r="CI80" s="657"/>
      <c r="CJ80" s="657"/>
      <c r="CK80" s="658"/>
      <c r="CL80" s="656">
        <v>765808.91</v>
      </c>
      <c r="CM80" s="657"/>
      <c r="CN80" s="657"/>
      <c r="CO80" s="657"/>
      <c r="CP80" s="657"/>
      <c r="CQ80" s="657"/>
      <c r="CR80" s="657"/>
      <c r="CS80" s="657"/>
      <c r="CT80" s="657"/>
      <c r="CU80" s="657"/>
      <c r="CV80" s="657"/>
      <c r="CW80" s="657"/>
      <c r="CX80" s="657"/>
      <c r="CY80" s="657"/>
      <c r="CZ80" s="658"/>
    </row>
    <row r="81" spans="1:104" s="5" customFormat="1" ht="13.5" customHeight="1" x14ac:dyDescent="0.2">
      <c r="A81" s="651"/>
      <c r="B81" s="652"/>
      <c r="C81" s="652"/>
      <c r="D81" s="652"/>
      <c r="E81" s="652"/>
      <c r="F81" s="653"/>
      <c r="G81" s="238"/>
      <c r="H81" s="662" t="s">
        <v>343</v>
      </c>
      <c r="I81" s="662"/>
      <c r="J81" s="662"/>
      <c r="K81" s="662"/>
      <c r="L81" s="662"/>
      <c r="M81" s="662"/>
      <c r="N81" s="662"/>
      <c r="O81" s="662"/>
      <c r="P81" s="662"/>
      <c r="Q81" s="662"/>
      <c r="R81" s="662"/>
      <c r="S81" s="662"/>
      <c r="T81" s="662"/>
      <c r="U81" s="662"/>
      <c r="V81" s="662"/>
      <c r="W81" s="662"/>
      <c r="X81" s="662"/>
      <c r="Y81" s="662"/>
      <c r="Z81" s="662"/>
      <c r="AA81" s="662"/>
      <c r="AB81" s="662"/>
      <c r="AC81" s="662"/>
      <c r="AD81" s="662"/>
      <c r="AE81" s="662"/>
      <c r="AF81" s="662"/>
      <c r="AG81" s="662"/>
      <c r="AH81" s="662"/>
      <c r="AI81" s="662"/>
      <c r="AJ81" s="662"/>
      <c r="AK81" s="662"/>
      <c r="AL81" s="662"/>
      <c r="AM81" s="662"/>
      <c r="AN81" s="662"/>
      <c r="AO81" s="662"/>
      <c r="AP81" s="662"/>
      <c r="AQ81" s="662"/>
      <c r="AR81" s="662"/>
      <c r="AS81" s="662"/>
      <c r="AT81" s="662"/>
      <c r="AU81" s="662"/>
      <c r="AV81" s="662"/>
      <c r="AW81" s="662"/>
      <c r="AX81" s="662"/>
      <c r="AY81" s="662"/>
      <c r="AZ81" s="662"/>
      <c r="BA81" s="662"/>
      <c r="BB81" s="662"/>
      <c r="BC81" s="662"/>
      <c r="BD81" s="662"/>
      <c r="BE81" s="662"/>
      <c r="BF81" s="662"/>
      <c r="BG81" s="662"/>
      <c r="BH81" s="662"/>
      <c r="BI81" s="662"/>
      <c r="BJ81" s="662"/>
      <c r="BK81" s="662"/>
      <c r="BL81" s="662"/>
      <c r="BM81" s="662"/>
      <c r="BN81" s="662"/>
      <c r="BO81" s="662"/>
      <c r="BP81" s="662"/>
      <c r="BQ81" s="662"/>
      <c r="BR81" s="662"/>
      <c r="BS81" s="662"/>
      <c r="BT81" s="662"/>
      <c r="BU81" s="663"/>
      <c r="BV81" s="659"/>
      <c r="BW81" s="660"/>
      <c r="BX81" s="660"/>
      <c r="BY81" s="660"/>
      <c r="BZ81" s="660"/>
      <c r="CA81" s="660"/>
      <c r="CB81" s="660"/>
      <c r="CC81" s="660"/>
      <c r="CD81" s="660"/>
      <c r="CE81" s="660"/>
      <c r="CF81" s="660"/>
      <c r="CG81" s="660"/>
      <c r="CH81" s="660"/>
      <c r="CI81" s="660"/>
      <c r="CJ81" s="660"/>
      <c r="CK81" s="661"/>
      <c r="CL81" s="659"/>
      <c r="CM81" s="660"/>
      <c r="CN81" s="660"/>
      <c r="CO81" s="660"/>
      <c r="CP81" s="660"/>
      <c r="CQ81" s="660"/>
      <c r="CR81" s="660"/>
      <c r="CS81" s="660"/>
      <c r="CT81" s="660"/>
      <c r="CU81" s="660"/>
      <c r="CV81" s="660"/>
      <c r="CW81" s="660"/>
      <c r="CX81" s="660"/>
      <c r="CY81" s="660"/>
      <c r="CZ81" s="661"/>
    </row>
    <row r="82" spans="1:104" s="5" customFormat="1" ht="13.5" customHeight="1" x14ac:dyDescent="0.2">
      <c r="A82" s="640" t="s">
        <v>68</v>
      </c>
      <c r="B82" s="640"/>
      <c r="C82" s="640"/>
      <c r="D82" s="640"/>
      <c r="E82" s="640"/>
      <c r="F82" s="640"/>
      <c r="G82" s="303"/>
      <c r="H82" s="646" t="s">
        <v>344</v>
      </c>
      <c r="I82" s="646"/>
      <c r="J82" s="646"/>
      <c r="K82" s="646"/>
      <c r="L82" s="646"/>
      <c r="M82" s="646"/>
      <c r="N82" s="646"/>
      <c r="O82" s="646"/>
      <c r="P82" s="646"/>
      <c r="Q82" s="646"/>
      <c r="R82" s="646"/>
      <c r="S82" s="646"/>
      <c r="T82" s="646"/>
      <c r="U82" s="646"/>
      <c r="V82" s="646"/>
      <c r="W82" s="646"/>
      <c r="X82" s="646"/>
      <c r="Y82" s="646"/>
      <c r="Z82" s="646"/>
      <c r="AA82" s="646"/>
      <c r="AB82" s="646"/>
      <c r="AC82" s="646"/>
      <c r="AD82" s="646"/>
      <c r="AE82" s="646"/>
      <c r="AF82" s="646"/>
      <c r="AG82" s="646"/>
      <c r="AH82" s="646"/>
      <c r="AI82" s="646"/>
      <c r="AJ82" s="646"/>
      <c r="AK82" s="646"/>
      <c r="AL82" s="646"/>
      <c r="AM82" s="646"/>
      <c r="AN82" s="646"/>
      <c r="AO82" s="646"/>
      <c r="AP82" s="646"/>
      <c r="AQ82" s="646"/>
      <c r="AR82" s="646"/>
      <c r="AS82" s="646"/>
      <c r="AT82" s="646"/>
      <c r="AU82" s="646"/>
      <c r="AV82" s="646"/>
      <c r="AW82" s="646"/>
      <c r="AX82" s="646"/>
      <c r="AY82" s="646"/>
      <c r="AZ82" s="646"/>
      <c r="BA82" s="646"/>
      <c r="BB82" s="646"/>
      <c r="BC82" s="646"/>
      <c r="BD82" s="646"/>
      <c r="BE82" s="646"/>
      <c r="BF82" s="646"/>
      <c r="BG82" s="646"/>
      <c r="BH82" s="646"/>
      <c r="BI82" s="646"/>
      <c r="BJ82" s="646"/>
      <c r="BK82" s="646"/>
      <c r="BL82" s="646"/>
      <c r="BM82" s="646"/>
      <c r="BN82" s="646"/>
      <c r="BO82" s="646"/>
      <c r="BP82" s="646"/>
      <c r="BQ82" s="646"/>
      <c r="BR82" s="646"/>
      <c r="BS82" s="646"/>
      <c r="BT82" s="646"/>
      <c r="BU82" s="647"/>
      <c r="BV82" s="552"/>
      <c r="BW82" s="552"/>
      <c r="BX82" s="552"/>
      <c r="BY82" s="552"/>
      <c r="BZ82" s="552"/>
      <c r="CA82" s="552"/>
      <c r="CB82" s="552"/>
      <c r="CC82" s="552"/>
      <c r="CD82" s="552"/>
      <c r="CE82" s="552"/>
      <c r="CF82" s="552"/>
      <c r="CG82" s="552"/>
      <c r="CH82" s="552"/>
      <c r="CI82" s="552"/>
      <c r="CJ82" s="552"/>
      <c r="CK82" s="552"/>
      <c r="CL82" s="552"/>
      <c r="CM82" s="552"/>
      <c r="CN82" s="552"/>
      <c r="CO82" s="552"/>
      <c r="CP82" s="552"/>
      <c r="CQ82" s="552"/>
      <c r="CR82" s="552"/>
      <c r="CS82" s="552"/>
      <c r="CT82" s="552"/>
      <c r="CU82" s="552"/>
      <c r="CV82" s="552"/>
      <c r="CW82" s="552"/>
      <c r="CX82" s="552"/>
      <c r="CY82" s="552"/>
      <c r="CZ82" s="552"/>
    </row>
    <row r="83" spans="1:104" s="5" customFormat="1" ht="13.5" customHeight="1" x14ac:dyDescent="0.2">
      <c r="A83" s="640" t="s">
        <v>69</v>
      </c>
      <c r="B83" s="640"/>
      <c r="C83" s="640"/>
      <c r="D83" s="640"/>
      <c r="E83" s="640"/>
      <c r="F83" s="640"/>
      <c r="G83" s="303"/>
      <c r="H83" s="646" t="s">
        <v>341</v>
      </c>
      <c r="I83" s="646"/>
      <c r="J83" s="646"/>
      <c r="K83" s="646"/>
      <c r="L83" s="646"/>
      <c r="M83" s="646"/>
      <c r="N83" s="646"/>
      <c r="O83" s="646"/>
      <c r="P83" s="646"/>
      <c r="Q83" s="646"/>
      <c r="R83" s="646"/>
      <c r="S83" s="646"/>
      <c r="T83" s="646"/>
      <c r="U83" s="646"/>
      <c r="V83" s="646"/>
      <c r="W83" s="646"/>
      <c r="X83" s="646"/>
      <c r="Y83" s="646"/>
      <c r="Z83" s="646"/>
      <c r="AA83" s="646"/>
      <c r="AB83" s="646"/>
      <c r="AC83" s="646"/>
      <c r="AD83" s="646"/>
      <c r="AE83" s="646"/>
      <c r="AF83" s="646"/>
      <c r="AG83" s="646"/>
      <c r="AH83" s="646"/>
      <c r="AI83" s="646"/>
      <c r="AJ83" s="646"/>
      <c r="AK83" s="646"/>
      <c r="AL83" s="646"/>
      <c r="AM83" s="646"/>
      <c r="AN83" s="646"/>
      <c r="AO83" s="646"/>
      <c r="AP83" s="646"/>
      <c r="AQ83" s="646"/>
      <c r="AR83" s="646"/>
      <c r="AS83" s="646"/>
      <c r="AT83" s="646"/>
      <c r="AU83" s="646"/>
      <c r="AV83" s="646"/>
      <c r="AW83" s="646"/>
      <c r="AX83" s="646"/>
      <c r="AY83" s="646"/>
      <c r="AZ83" s="646"/>
      <c r="BA83" s="646"/>
      <c r="BB83" s="646"/>
      <c r="BC83" s="646"/>
      <c r="BD83" s="646"/>
      <c r="BE83" s="646"/>
      <c r="BF83" s="646"/>
      <c r="BG83" s="646"/>
      <c r="BH83" s="646"/>
      <c r="BI83" s="646"/>
      <c r="BJ83" s="646"/>
      <c r="BK83" s="646"/>
      <c r="BL83" s="646"/>
      <c r="BM83" s="646"/>
      <c r="BN83" s="646"/>
      <c r="BO83" s="646"/>
      <c r="BP83" s="646"/>
      <c r="BQ83" s="646"/>
      <c r="BR83" s="646"/>
      <c r="BS83" s="646"/>
      <c r="BT83" s="646"/>
      <c r="BU83" s="647"/>
      <c r="BV83" s="552"/>
      <c r="BW83" s="552"/>
      <c r="BX83" s="552"/>
      <c r="BY83" s="552"/>
      <c r="BZ83" s="552"/>
      <c r="CA83" s="552"/>
      <c r="CB83" s="552"/>
      <c r="CC83" s="552"/>
      <c r="CD83" s="552"/>
      <c r="CE83" s="552"/>
      <c r="CF83" s="552"/>
      <c r="CG83" s="552"/>
      <c r="CH83" s="552"/>
      <c r="CI83" s="552"/>
      <c r="CJ83" s="552"/>
      <c r="CK83" s="552"/>
      <c r="CL83" s="552"/>
      <c r="CM83" s="552"/>
      <c r="CN83" s="552"/>
      <c r="CO83" s="552"/>
      <c r="CP83" s="552"/>
      <c r="CQ83" s="552"/>
      <c r="CR83" s="552"/>
      <c r="CS83" s="552"/>
      <c r="CT83" s="552"/>
      <c r="CU83" s="552"/>
      <c r="CV83" s="552"/>
      <c r="CW83" s="552"/>
      <c r="CX83" s="552"/>
      <c r="CY83" s="552"/>
      <c r="CZ83" s="552"/>
    </row>
    <row r="84" spans="1:104" s="5" customFormat="1" ht="13.5" customHeight="1" x14ac:dyDescent="0.2">
      <c r="A84" s="640" t="s">
        <v>70</v>
      </c>
      <c r="B84" s="640"/>
      <c r="C84" s="640"/>
      <c r="D84" s="640"/>
      <c r="E84" s="640"/>
      <c r="F84" s="640"/>
      <c r="G84" s="303"/>
      <c r="H84" s="641" t="s">
        <v>345</v>
      </c>
      <c r="I84" s="641"/>
      <c r="J84" s="641"/>
      <c r="K84" s="641"/>
      <c r="L84" s="641"/>
      <c r="M84" s="641"/>
      <c r="N84" s="641"/>
      <c r="O84" s="641"/>
      <c r="P84" s="641"/>
      <c r="Q84" s="641"/>
      <c r="R84" s="641"/>
      <c r="S84" s="641"/>
      <c r="T84" s="641"/>
      <c r="U84" s="641"/>
      <c r="V84" s="641"/>
      <c r="W84" s="641"/>
      <c r="X84" s="641"/>
      <c r="Y84" s="641"/>
      <c r="Z84" s="641"/>
      <c r="AA84" s="641"/>
      <c r="AB84" s="641"/>
      <c r="AC84" s="641"/>
      <c r="AD84" s="641"/>
      <c r="AE84" s="641"/>
      <c r="AF84" s="641"/>
      <c r="AG84" s="641"/>
      <c r="AH84" s="641"/>
      <c r="AI84" s="641"/>
      <c r="AJ84" s="641"/>
      <c r="AK84" s="641"/>
      <c r="AL84" s="641"/>
      <c r="AM84" s="641"/>
      <c r="AN84" s="641"/>
      <c r="AO84" s="641"/>
      <c r="AP84" s="641"/>
      <c r="AQ84" s="641"/>
      <c r="AR84" s="641"/>
      <c r="AS84" s="641"/>
      <c r="AT84" s="641"/>
      <c r="AU84" s="641"/>
      <c r="AV84" s="641"/>
      <c r="AW84" s="641"/>
      <c r="AX84" s="641"/>
      <c r="AY84" s="641"/>
      <c r="AZ84" s="641"/>
      <c r="BA84" s="641"/>
      <c r="BB84" s="641"/>
      <c r="BC84" s="641"/>
      <c r="BD84" s="641"/>
      <c r="BE84" s="641"/>
      <c r="BF84" s="641"/>
      <c r="BG84" s="641"/>
      <c r="BH84" s="641"/>
      <c r="BI84" s="641"/>
      <c r="BJ84" s="641"/>
      <c r="BK84" s="641"/>
      <c r="BL84" s="641"/>
      <c r="BM84" s="641"/>
      <c r="BN84" s="641"/>
      <c r="BO84" s="641"/>
      <c r="BP84" s="641"/>
      <c r="BQ84" s="641"/>
      <c r="BR84" s="641"/>
      <c r="BS84" s="641"/>
      <c r="BT84" s="641"/>
      <c r="BU84" s="642"/>
      <c r="BV84" s="552"/>
      <c r="BW84" s="552"/>
      <c r="BX84" s="552"/>
      <c r="BY84" s="552"/>
      <c r="BZ84" s="552"/>
      <c r="CA84" s="552"/>
      <c r="CB84" s="552"/>
      <c r="CC84" s="552"/>
      <c r="CD84" s="552"/>
      <c r="CE84" s="552"/>
      <c r="CF84" s="552"/>
      <c r="CG84" s="552"/>
      <c r="CH84" s="552"/>
      <c r="CI84" s="552"/>
      <c r="CJ84" s="552"/>
      <c r="CK84" s="552"/>
      <c r="CL84" s="552"/>
      <c r="CM84" s="552"/>
      <c r="CN84" s="552"/>
      <c r="CO84" s="552"/>
      <c r="CP84" s="552"/>
      <c r="CQ84" s="552"/>
      <c r="CR84" s="552"/>
      <c r="CS84" s="552"/>
      <c r="CT84" s="552"/>
      <c r="CU84" s="552"/>
      <c r="CV84" s="552"/>
      <c r="CW84" s="552"/>
      <c r="CX84" s="552"/>
      <c r="CY84" s="552"/>
      <c r="CZ84" s="552"/>
    </row>
    <row r="85" spans="1:104" s="5" customFormat="1" ht="13.5" customHeight="1" x14ac:dyDescent="0.2">
      <c r="A85" s="640" t="s">
        <v>71</v>
      </c>
      <c r="B85" s="640"/>
      <c r="C85" s="640"/>
      <c r="D85" s="640"/>
      <c r="E85" s="640"/>
      <c r="F85" s="640"/>
      <c r="G85" s="303"/>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18"/>
      <c r="AL85" s="618"/>
      <c r="AM85" s="618"/>
      <c r="AN85" s="618"/>
      <c r="AO85" s="618"/>
      <c r="AP85" s="618"/>
      <c r="AQ85" s="618"/>
      <c r="AR85" s="618"/>
      <c r="AS85" s="618"/>
      <c r="AT85" s="618"/>
      <c r="AU85" s="618"/>
      <c r="AV85" s="618"/>
      <c r="AW85" s="618"/>
      <c r="AX85" s="618"/>
      <c r="AY85" s="618"/>
      <c r="AZ85" s="618"/>
      <c r="BA85" s="618"/>
      <c r="BB85" s="618"/>
      <c r="BC85" s="618"/>
      <c r="BD85" s="618"/>
      <c r="BE85" s="618"/>
      <c r="BF85" s="618"/>
      <c r="BG85" s="618"/>
      <c r="BH85" s="618"/>
      <c r="BI85" s="618"/>
      <c r="BJ85" s="618"/>
      <c r="BK85" s="618"/>
      <c r="BL85" s="618"/>
      <c r="BM85" s="618"/>
      <c r="BN85" s="618"/>
      <c r="BO85" s="618"/>
      <c r="BP85" s="618"/>
      <c r="BQ85" s="618"/>
      <c r="BR85" s="618"/>
      <c r="BS85" s="618"/>
      <c r="BT85" s="618"/>
      <c r="BU85" s="619"/>
      <c r="BV85" s="552"/>
      <c r="BW85" s="552"/>
      <c r="BX85" s="552"/>
      <c r="BY85" s="552"/>
      <c r="BZ85" s="552"/>
      <c r="CA85" s="552"/>
      <c r="CB85" s="552"/>
      <c r="CC85" s="552"/>
      <c r="CD85" s="552"/>
      <c r="CE85" s="552"/>
      <c r="CF85" s="552"/>
      <c r="CG85" s="552"/>
      <c r="CH85" s="552"/>
      <c r="CI85" s="552"/>
      <c r="CJ85" s="552"/>
      <c r="CK85" s="552"/>
      <c r="CL85" s="552"/>
      <c r="CM85" s="552"/>
      <c r="CN85" s="552"/>
      <c r="CO85" s="552"/>
      <c r="CP85" s="552"/>
      <c r="CQ85" s="552"/>
      <c r="CR85" s="552"/>
      <c r="CS85" s="552"/>
      <c r="CT85" s="552"/>
      <c r="CU85" s="552"/>
      <c r="CV85" s="552"/>
      <c r="CW85" s="552"/>
      <c r="CX85" s="552"/>
      <c r="CY85" s="552"/>
      <c r="CZ85" s="552"/>
    </row>
    <row r="86" spans="1:104" s="5" customFormat="1" ht="13.5" customHeight="1" x14ac:dyDescent="0.2">
      <c r="A86" s="640"/>
      <c r="B86" s="640"/>
      <c r="C86" s="640"/>
      <c r="D86" s="640"/>
      <c r="E86" s="640"/>
      <c r="F86" s="640"/>
      <c r="G86" s="549" t="s">
        <v>262</v>
      </c>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0"/>
      <c r="AK86" s="550"/>
      <c r="AL86" s="550"/>
      <c r="AM86" s="550"/>
      <c r="AN86" s="550"/>
      <c r="AO86" s="550"/>
      <c r="AP86" s="550"/>
      <c r="AQ86" s="550"/>
      <c r="AR86" s="550"/>
      <c r="AS86" s="550"/>
      <c r="AT86" s="550"/>
      <c r="AU86" s="550"/>
      <c r="AV86" s="550"/>
      <c r="AW86" s="550"/>
      <c r="AX86" s="550"/>
      <c r="AY86" s="550"/>
      <c r="AZ86" s="550"/>
      <c r="BA86" s="550"/>
      <c r="BB86" s="550"/>
      <c r="BC86" s="550"/>
      <c r="BD86" s="550"/>
      <c r="BE86" s="550"/>
      <c r="BF86" s="550"/>
      <c r="BG86" s="550"/>
      <c r="BH86" s="550"/>
      <c r="BI86" s="550"/>
      <c r="BJ86" s="550"/>
      <c r="BK86" s="550"/>
      <c r="BL86" s="550"/>
      <c r="BM86" s="550"/>
      <c r="BN86" s="550"/>
      <c r="BO86" s="550"/>
      <c r="BP86" s="550"/>
      <c r="BQ86" s="550"/>
      <c r="BR86" s="550"/>
      <c r="BS86" s="550"/>
      <c r="BT86" s="550"/>
      <c r="BU86" s="551"/>
      <c r="BV86" s="645" t="s">
        <v>4</v>
      </c>
      <c r="BW86" s="645"/>
      <c r="BX86" s="645"/>
      <c r="BY86" s="645"/>
      <c r="BZ86" s="645"/>
      <c r="CA86" s="645"/>
      <c r="CB86" s="645"/>
      <c r="CC86" s="645"/>
      <c r="CD86" s="645"/>
      <c r="CE86" s="645"/>
      <c r="CF86" s="645"/>
      <c r="CG86" s="645"/>
      <c r="CH86" s="645"/>
      <c r="CI86" s="645"/>
      <c r="CJ86" s="645"/>
      <c r="CK86" s="645"/>
      <c r="CL86" s="554">
        <f>CL79</f>
        <v>765808.90917999996</v>
      </c>
      <c r="CM86" s="645"/>
      <c r="CN86" s="645"/>
      <c r="CO86" s="645"/>
      <c r="CP86" s="645"/>
      <c r="CQ86" s="645"/>
      <c r="CR86" s="645"/>
      <c r="CS86" s="645"/>
      <c r="CT86" s="645"/>
      <c r="CU86" s="645"/>
      <c r="CV86" s="645"/>
      <c r="CW86" s="645"/>
      <c r="CX86" s="645"/>
      <c r="CY86" s="645"/>
      <c r="CZ86" s="645"/>
    </row>
    <row r="87" spans="1:104" s="5" customFormat="1" ht="13.5" customHeight="1" x14ac:dyDescent="0.2">
      <c r="A87" s="640"/>
      <c r="B87" s="640"/>
      <c r="C87" s="640"/>
      <c r="D87" s="640"/>
      <c r="E87" s="640"/>
      <c r="F87" s="640"/>
      <c r="G87" s="549" t="s">
        <v>37</v>
      </c>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550"/>
      <c r="AL87" s="550"/>
      <c r="AM87" s="550"/>
      <c r="AN87" s="550"/>
      <c r="AO87" s="550"/>
      <c r="AP87" s="550"/>
      <c r="AQ87" s="550"/>
      <c r="AR87" s="550"/>
      <c r="AS87" s="550"/>
      <c r="AT87" s="550"/>
      <c r="AU87" s="550"/>
      <c r="AV87" s="550"/>
      <c r="AW87" s="550"/>
      <c r="AX87" s="550"/>
      <c r="AY87" s="550"/>
      <c r="AZ87" s="550"/>
      <c r="BA87" s="550"/>
      <c r="BB87" s="550"/>
      <c r="BC87" s="550"/>
      <c r="BD87" s="550"/>
      <c r="BE87" s="550"/>
      <c r="BF87" s="550"/>
      <c r="BG87" s="550"/>
      <c r="BH87" s="550"/>
      <c r="BI87" s="550"/>
      <c r="BJ87" s="550"/>
      <c r="BK87" s="550"/>
      <c r="BL87" s="550"/>
      <c r="BM87" s="550"/>
      <c r="BN87" s="550"/>
      <c r="BO87" s="550"/>
      <c r="BP87" s="550"/>
      <c r="BQ87" s="550"/>
      <c r="BR87" s="550"/>
      <c r="BS87" s="550"/>
      <c r="BT87" s="550"/>
      <c r="BU87" s="551"/>
      <c r="BV87" s="645" t="s">
        <v>4</v>
      </c>
      <c r="BW87" s="645"/>
      <c r="BX87" s="645"/>
      <c r="BY87" s="645"/>
      <c r="BZ87" s="645"/>
      <c r="CA87" s="645"/>
      <c r="CB87" s="645"/>
      <c r="CC87" s="645"/>
      <c r="CD87" s="645"/>
      <c r="CE87" s="645"/>
      <c r="CF87" s="645"/>
      <c r="CG87" s="645"/>
      <c r="CH87" s="645"/>
      <c r="CI87" s="645"/>
      <c r="CJ87" s="645"/>
      <c r="CK87" s="645"/>
      <c r="CL87" s="554">
        <f>CL67+CL86+CL76</f>
        <v>21104969.58918</v>
      </c>
      <c r="CM87" s="645"/>
      <c r="CN87" s="645"/>
      <c r="CO87" s="645"/>
      <c r="CP87" s="645"/>
      <c r="CQ87" s="645"/>
      <c r="CR87" s="645"/>
      <c r="CS87" s="645"/>
      <c r="CT87" s="645"/>
      <c r="CU87" s="645"/>
      <c r="CV87" s="645"/>
      <c r="CW87" s="645"/>
      <c r="CX87" s="645"/>
      <c r="CY87" s="645"/>
      <c r="CZ87" s="645"/>
    </row>
    <row r="88" spans="1:104" s="5" customFormat="1" ht="13.5" customHeight="1" x14ac:dyDescent="0.2">
      <c r="A88" s="307"/>
      <c r="B88" s="307"/>
      <c r="C88" s="307"/>
      <c r="D88" s="307"/>
      <c r="E88" s="307"/>
      <c r="F88" s="307"/>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08"/>
      <c r="AY88" s="308"/>
      <c r="AZ88" s="308"/>
      <c r="BA88" s="308"/>
      <c r="BB88" s="308"/>
      <c r="BC88" s="308"/>
      <c r="BD88" s="308"/>
      <c r="BE88" s="308"/>
      <c r="BF88" s="308"/>
      <c r="BG88" s="308"/>
      <c r="BH88" s="308"/>
      <c r="BI88" s="308"/>
      <c r="BJ88" s="308"/>
      <c r="BK88" s="308"/>
      <c r="BL88" s="308"/>
      <c r="BM88" s="308"/>
      <c r="BN88" s="308"/>
      <c r="BO88" s="308"/>
      <c r="BP88" s="308"/>
      <c r="BQ88" s="308"/>
      <c r="BR88" s="308"/>
      <c r="BS88" s="308"/>
      <c r="BT88" s="308"/>
      <c r="BU88" s="308"/>
      <c r="BV88" s="312"/>
      <c r="BW88" s="312"/>
      <c r="BX88" s="312"/>
      <c r="BY88" s="312"/>
      <c r="BZ88" s="312"/>
      <c r="CA88" s="312"/>
      <c r="CB88" s="312"/>
      <c r="CC88" s="312"/>
      <c r="CD88" s="312"/>
      <c r="CE88" s="312"/>
      <c r="CF88" s="312"/>
      <c r="CG88" s="312"/>
      <c r="CH88" s="312"/>
      <c r="CI88" s="312"/>
      <c r="CJ88" s="312"/>
      <c r="CK88" s="312"/>
      <c r="CL88" s="313"/>
      <c r="CM88" s="312"/>
      <c r="CN88" s="312"/>
      <c r="CO88" s="312"/>
      <c r="CP88" s="312"/>
      <c r="CQ88" s="312"/>
      <c r="CR88" s="312"/>
      <c r="CS88" s="312"/>
      <c r="CT88" s="312"/>
      <c r="CU88" s="312"/>
      <c r="CV88" s="312"/>
      <c r="CW88" s="312"/>
      <c r="CX88" s="312"/>
      <c r="CY88" s="312"/>
      <c r="CZ88" s="312"/>
    </row>
    <row r="89" spans="1:104" s="5" customFormat="1" ht="13.5" customHeight="1" x14ac:dyDescent="0.2">
      <c r="A89" s="307"/>
      <c r="B89" s="307"/>
      <c r="C89" s="307"/>
      <c r="D89" s="307"/>
      <c r="E89" s="307"/>
      <c r="F89" s="307"/>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c r="AS89" s="308"/>
      <c r="AT89" s="308"/>
      <c r="AU89" s="308"/>
      <c r="AV89" s="308"/>
      <c r="AW89" s="308"/>
      <c r="AX89" s="308"/>
      <c r="AY89" s="308"/>
      <c r="AZ89" s="308"/>
      <c r="BA89" s="308"/>
      <c r="BB89" s="308"/>
      <c r="BC89" s="308"/>
      <c r="BD89" s="308"/>
      <c r="BE89" s="308"/>
      <c r="BF89" s="308"/>
      <c r="BG89" s="308"/>
      <c r="BH89" s="308"/>
      <c r="BI89" s="308"/>
      <c r="BJ89" s="308"/>
      <c r="BK89" s="308"/>
      <c r="BL89" s="308"/>
      <c r="BM89" s="308"/>
      <c r="BN89" s="308"/>
      <c r="BO89" s="308"/>
      <c r="BP89" s="308"/>
      <c r="BQ89" s="308"/>
      <c r="BR89" s="308"/>
      <c r="BS89" s="308"/>
      <c r="BT89" s="308"/>
      <c r="BU89" s="308"/>
      <c r="BV89" s="312"/>
      <c r="BW89" s="312"/>
      <c r="BX89" s="312"/>
      <c r="BY89" s="312"/>
      <c r="BZ89" s="312"/>
      <c r="CA89" s="312"/>
      <c r="CB89" s="312"/>
      <c r="CC89" s="312"/>
      <c r="CD89" s="312"/>
      <c r="CE89" s="312"/>
      <c r="CF89" s="312"/>
      <c r="CG89" s="312"/>
      <c r="CH89" s="312"/>
      <c r="CI89" s="312"/>
      <c r="CJ89" s="312"/>
      <c r="CK89" s="312"/>
      <c r="CL89" s="313"/>
      <c r="CM89" s="312"/>
      <c r="CN89" s="312"/>
      <c r="CO89" s="312"/>
      <c r="CP89" s="312"/>
      <c r="CQ89" s="312"/>
      <c r="CR89" s="312"/>
      <c r="CS89" s="312"/>
      <c r="CT89" s="312"/>
      <c r="CU89" s="312"/>
      <c r="CV89" s="312"/>
      <c r="CW89" s="312"/>
      <c r="CX89" s="312"/>
      <c r="CY89" s="312"/>
      <c r="CZ89" s="312"/>
    </row>
    <row r="90" spans="1:104" s="5" customFormat="1" ht="13.5" customHeight="1" x14ac:dyDescent="0.2">
      <c r="A90" s="307"/>
      <c r="B90" s="307"/>
      <c r="C90" s="307"/>
      <c r="D90" s="307"/>
      <c r="E90" s="307"/>
      <c r="F90" s="307"/>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308"/>
      <c r="AQ90" s="308"/>
      <c r="AR90" s="308"/>
      <c r="AS90" s="308"/>
      <c r="AT90" s="308"/>
      <c r="AU90" s="308"/>
      <c r="AV90" s="308"/>
      <c r="AW90" s="308"/>
      <c r="AX90" s="308"/>
      <c r="AY90" s="308"/>
      <c r="AZ90" s="308"/>
      <c r="BA90" s="308"/>
      <c r="BB90" s="308"/>
      <c r="BC90" s="308"/>
      <c r="BD90" s="308"/>
      <c r="BE90" s="308"/>
      <c r="BF90" s="308"/>
      <c r="BG90" s="308"/>
      <c r="BH90" s="308"/>
      <c r="BI90" s="308"/>
      <c r="BJ90" s="308"/>
      <c r="BK90" s="308"/>
      <c r="BL90" s="308"/>
      <c r="BM90" s="308"/>
      <c r="BN90" s="308"/>
      <c r="BO90" s="308"/>
      <c r="BP90" s="308"/>
      <c r="BQ90" s="308"/>
      <c r="BR90" s="308"/>
      <c r="BS90" s="308"/>
      <c r="BT90" s="308"/>
      <c r="BU90" s="308"/>
      <c r="BV90" s="312"/>
      <c r="BW90" s="312"/>
      <c r="BX90" s="312"/>
      <c r="BY90" s="312"/>
      <c r="BZ90" s="312"/>
      <c r="CA90" s="312"/>
      <c r="CB90" s="312"/>
      <c r="CC90" s="312"/>
      <c r="CD90" s="312"/>
      <c r="CE90" s="312"/>
      <c r="CF90" s="312"/>
      <c r="CG90" s="312"/>
      <c r="CH90" s="312"/>
      <c r="CI90" s="312"/>
      <c r="CJ90" s="312"/>
      <c r="CK90" s="312"/>
      <c r="CL90" s="313"/>
      <c r="CM90" s="312"/>
      <c r="CN90" s="312"/>
      <c r="CO90" s="312"/>
      <c r="CP90" s="312"/>
      <c r="CQ90" s="312"/>
      <c r="CR90" s="312"/>
      <c r="CS90" s="312"/>
      <c r="CT90" s="312"/>
      <c r="CU90" s="312"/>
      <c r="CV90" s="312"/>
      <c r="CW90" s="312"/>
      <c r="CX90" s="312"/>
      <c r="CY90" s="312"/>
      <c r="CZ90" s="312"/>
    </row>
    <row r="91" spans="1:104" s="209" customFormat="1" ht="14.25" x14ac:dyDescent="0.2">
      <c r="A91" s="644" t="s">
        <v>604</v>
      </c>
      <c r="B91" s="644"/>
      <c r="C91" s="644"/>
      <c r="D91" s="644"/>
      <c r="E91" s="644"/>
      <c r="F91" s="644"/>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644"/>
      <c r="AF91" s="644"/>
      <c r="AG91" s="644"/>
      <c r="AH91" s="644"/>
      <c r="AI91" s="644"/>
      <c r="AJ91" s="644"/>
      <c r="AK91" s="644"/>
      <c r="AL91" s="644"/>
      <c r="AM91" s="644"/>
      <c r="AN91" s="644"/>
      <c r="AO91" s="644"/>
      <c r="AP91" s="644"/>
      <c r="AQ91" s="644"/>
      <c r="AR91" s="644"/>
      <c r="AS91" s="644"/>
      <c r="AT91" s="644"/>
      <c r="AU91" s="644"/>
      <c r="AV91" s="644"/>
      <c r="AW91" s="644"/>
      <c r="AX91" s="644"/>
      <c r="AY91" s="644"/>
      <c r="AZ91" s="644"/>
      <c r="BA91" s="644"/>
      <c r="BB91" s="644"/>
      <c r="BC91" s="644"/>
      <c r="BD91" s="644"/>
      <c r="BE91" s="644"/>
      <c r="BF91" s="644"/>
      <c r="BG91" s="644"/>
      <c r="BH91" s="644"/>
      <c r="BI91" s="644"/>
      <c r="BJ91" s="644"/>
      <c r="BK91" s="644"/>
      <c r="BL91" s="644"/>
      <c r="BM91" s="644"/>
      <c r="BN91" s="644"/>
      <c r="BO91" s="644"/>
      <c r="BP91" s="644"/>
      <c r="BQ91" s="644"/>
      <c r="BR91" s="644"/>
      <c r="BS91" s="644"/>
      <c r="BT91" s="644"/>
      <c r="BU91" s="644"/>
      <c r="BV91" s="644"/>
      <c r="BW91" s="644"/>
      <c r="BX91" s="644"/>
      <c r="BY91" s="644"/>
      <c r="BZ91" s="644"/>
      <c r="CA91" s="644"/>
      <c r="CB91" s="644"/>
      <c r="CC91" s="644"/>
      <c r="CD91" s="644"/>
      <c r="CE91" s="644"/>
      <c r="CF91" s="644"/>
      <c r="CG91" s="644"/>
      <c r="CH91" s="644"/>
      <c r="CI91" s="644"/>
      <c r="CJ91" s="644"/>
      <c r="CK91" s="644"/>
      <c r="CL91" s="644"/>
      <c r="CM91" s="644"/>
      <c r="CN91" s="644"/>
      <c r="CO91" s="644"/>
      <c r="CP91" s="644"/>
      <c r="CQ91" s="644"/>
      <c r="CR91" s="644"/>
      <c r="CS91" s="644"/>
      <c r="CT91" s="644"/>
      <c r="CU91" s="644"/>
      <c r="CV91" s="644"/>
      <c r="CW91" s="644"/>
      <c r="CX91" s="644"/>
      <c r="CY91" s="644"/>
      <c r="CZ91" s="644"/>
    </row>
    <row r="92" spans="1:104" s="209" customFormat="1" ht="14.25" x14ac:dyDescent="0.2">
      <c r="A92" s="301"/>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1"/>
      <c r="CF92" s="301"/>
      <c r="CG92" s="301"/>
      <c r="CH92" s="301"/>
      <c r="CI92" s="301"/>
      <c r="CJ92" s="301"/>
      <c r="CK92" s="301"/>
      <c r="CL92" s="301"/>
      <c r="CM92" s="301"/>
      <c r="CN92" s="301"/>
      <c r="CO92" s="301"/>
      <c r="CP92" s="301"/>
      <c r="CQ92" s="301"/>
      <c r="CR92" s="301"/>
      <c r="CS92" s="301"/>
      <c r="CT92" s="301"/>
      <c r="CU92" s="301"/>
      <c r="CV92" s="301"/>
      <c r="CW92" s="301"/>
      <c r="CX92" s="301"/>
      <c r="CY92" s="301"/>
      <c r="CZ92" s="301"/>
    </row>
    <row r="93" spans="1:104" s="209" customFormat="1" ht="29.25" customHeight="1" x14ac:dyDescent="0.2">
      <c r="A93" s="664" t="s">
        <v>605</v>
      </c>
      <c r="B93" s="664"/>
      <c r="C93" s="664"/>
      <c r="D93" s="664"/>
      <c r="E93" s="664"/>
      <c r="F93" s="664"/>
      <c r="G93" s="664"/>
      <c r="H93" s="664"/>
      <c r="I93" s="664"/>
      <c r="J93" s="664"/>
      <c r="K93" s="664"/>
      <c r="L93" s="664"/>
      <c r="M93" s="664"/>
      <c r="N93" s="664"/>
      <c r="O93" s="664"/>
      <c r="P93" s="664"/>
      <c r="Q93" s="664"/>
      <c r="R93" s="664"/>
      <c r="S93" s="664"/>
      <c r="T93" s="664"/>
      <c r="U93" s="664"/>
      <c r="V93" s="664"/>
      <c r="W93" s="664"/>
      <c r="X93" s="664"/>
      <c r="Y93" s="664"/>
      <c r="Z93" s="664"/>
      <c r="AA93" s="664"/>
      <c r="AB93" s="664"/>
      <c r="AC93" s="664"/>
      <c r="AD93" s="664"/>
      <c r="AE93" s="664"/>
      <c r="AF93" s="664"/>
      <c r="AG93" s="664"/>
      <c r="AH93" s="664"/>
      <c r="AI93" s="664"/>
      <c r="AJ93" s="664"/>
      <c r="AK93" s="664"/>
      <c r="AL93" s="664"/>
      <c r="AM93" s="664"/>
      <c r="AN93" s="664"/>
      <c r="AO93" s="664"/>
      <c r="AP93" s="664"/>
      <c r="AQ93" s="664"/>
      <c r="AR93" s="664"/>
      <c r="AS93" s="664"/>
      <c r="AT93" s="664"/>
      <c r="AU93" s="664"/>
      <c r="AV93" s="664"/>
      <c r="AW93" s="664"/>
      <c r="AX93" s="664"/>
      <c r="AY93" s="664"/>
      <c r="AZ93" s="664"/>
      <c r="BA93" s="664"/>
      <c r="BB93" s="664"/>
      <c r="BC93" s="664"/>
      <c r="BD93" s="664"/>
      <c r="BE93" s="664"/>
      <c r="BF93" s="664"/>
      <c r="BG93" s="664"/>
      <c r="BH93" s="664"/>
      <c r="BI93" s="664"/>
      <c r="BJ93" s="664"/>
      <c r="BK93" s="664"/>
      <c r="BL93" s="664"/>
      <c r="BM93" s="664"/>
      <c r="BN93" s="664"/>
      <c r="BO93" s="664"/>
      <c r="BP93" s="664"/>
      <c r="BQ93" s="664"/>
      <c r="BR93" s="664"/>
      <c r="BS93" s="664"/>
      <c r="BT93" s="664"/>
      <c r="BU93" s="664"/>
      <c r="BV93" s="664"/>
      <c r="BW93" s="664"/>
      <c r="BX93" s="664"/>
      <c r="BY93" s="664"/>
      <c r="BZ93" s="664"/>
      <c r="CA93" s="664"/>
      <c r="CB93" s="664"/>
      <c r="CC93" s="664"/>
      <c r="CD93" s="664"/>
      <c r="CE93" s="664"/>
      <c r="CF93" s="664"/>
      <c r="CG93" s="664"/>
      <c r="CH93" s="664"/>
      <c r="CI93" s="664"/>
      <c r="CJ93" s="664"/>
      <c r="CK93" s="664"/>
      <c r="CL93" s="664"/>
      <c r="CM93" s="664"/>
      <c r="CN93" s="664"/>
      <c r="CO93" s="664"/>
      <c r="CP93" s="664"/>
      <c r="CQ93" s="664"/>
      <c r="CR93" s="664"/>
      <c r="CS93" s="664"/>
      <c r="CT93" s="664"/>
      <c r="CU93" s="664"/>
      <c r="CV93" s="664"/>
      <c r="CW93" s="664"/>
      <c r="CX93" s="664"/>
      <c r="CY93" s="664"/>
      <c r="CZ93" s="664"/>
    </row>
    <row r="94" spans="1:104" ht="11.25" customHeight="1" x14ac:dyDescent="0.25"/>
    <row r="95" spans="1:104" s="209" customFormat="1" ht="14.25" x14ac:dyDescent="0.2">
      <c r="A95" s="302" t="s">
        <v>46</v>
      </c>
      <c r="B95" s="302"/>
      <c r="C95" s="302"/>
      <c r="D95" s="302"/>
      <c r="E95" s="302"/>
      <c r="F95" s="302"/>
      <c r="G95" s="302"/>
      <c r="H95" s="302"/>
      <c r="I95" s="302"/>
      <c r="J95" s="302"/>
      <c r="K95" s="302"/>
      <c r="L95" s="302"/>
      <c r="M95" s="302"/>
      <c r="N95" s="302"/>
      <c r="O95" s="302"/>
      <c r="P95" s="302"/>
      <c r="Q95" s="302"/>
      <c r="R95" s="302"/>
      <c r="S95" s="302"/>
      <c r="T95" s="302"/>
      <c r="U95" s="302"/>
      <c r="V95" s="302"/>
      <c r="W95" s="604" t="s">
        <v>443</v>
      </c>
      <c r="X95" s="604"/>
      <c r="Y95" s="604"/>
      <c r="Z95" s="604"/>
      <c r="AA95" s="604"/>
      <c r="AB95" s="604"/>
      <c r="AC95" s="604"/>
      <c r="AD95" s="604"/>
      <c r="AE95" s="604"/>
      <c r="AF95" s="604"/>
      <c r="AG95" s="604"/>
      <c r="AH95" s="604"/>
      <c r="AI95" s="604"/>
      <c r="AJ95" s="604"/>
      <c r="AK95" s="604"/>
      <c r="AL95" s="604"/>
      <c r="AM95" s="604"/>
      <c r="AN95" s="604"/>
      <c r="AO95" s="604"/>
      <c r="AP95" s="604"/>
      <c r="AQ95" s="604"/>
      <c r="AR95" s="604"/>
      <c r="AS95" s="604"/>
      <c r="AT95" s="604"/>
      <c r="AU95" s="604"/>
      <c r="AV95" s="604"/>
      <c r="AW95" s="604"/>
      <c r="AX95" s="604"/>
      <c r="AY95" s="604"/>
      <c r="AZ95" s="604"/>
      <c r="BA95" s="604"/>
      <c r="BB95" s="604"/>
      <c r="BC95" s="604"/>
      <c r="BD95" s="604"/>
      <c r="BE95" s="604"/>
      <c r="BF95" s="604"/>
      <c r="BG95" s="604"/>
      <c r="BH95" s="604"/>
      <c r="BI95" s="604"/>
      <c r="BJ95" s="604"/>
      <c r="BK95" s="604"/>
      <c r="BL95" s="604"/>
      <c r="BM95" s="604"/>
      <c r="BN95" s="604"/>
      <c r="BO95" s="604"/>
      <c r="BP95" s="604"/>
      <c r="BQ95" s="604"/>
      <c r="BR95" s="604"/>
      <c r="BS95" s="604"/>
      <c r="BT95" s="604"/>
      <c r="BU95" s="604"/>
      <c r="BV95" s="604"/>
      <c r="BW95" s="604"/>
      <c r="BX95" s="604"/>
      <c r="BY95" s="604"/>
      <c r="BZ95" s="604"/>
      <c r="CA95" s="604"/>
      <c r="CB95" s="604"/>
      <c r="CC95" s="604"/>
      <c r="CD95" s="604"/>
      <c r="CE95" s="604"/>
      <c r="CF95" s="604"/>
      <c r="CG95" s="604"/>
      <c r="CH95" s="604"/>
      <c r="CI95" s="604"/>
      <c r="CJ95" s="604"/>
      <c r="CK95" s="604"/>
      <c r="CL95" s="604"/>
      <c r="CM95" s="604"/>
      <c r="CN95" s="604"/>
      <c r="CO95" s="604"/>
      <c r="CP95" s="604"/>
      <c r="CQ95" s="604"/>
      <c r="CR95" s="604"/>
      <c r="CS95" s="604"/>
      <c r="CT95" s="604"/>
      <c r="CU95" s="604"/>
      <c r="CV95" s="604"/>
      <c r="CW95" s="604"/>
      <c r="CX95" s="604"/>
      <c r="CY95" s="604"/>
      <c r="CZ95" s="604"/>
    </row>
    <row r="96" spans="1:104" ht="10.5" customHeight="1" x14ac:dyDescent="0.25"/>
    <row r="97" spans="1:104" s="210" customFormat="1" ht="45" customHeight="1" x14ac:dyDescent="0.25">
      <c r="A97" s="565" t="s">
        <v>48</v>
      </c>
      <c r="B97" s="566"/>
      <c r="C97" s="566"/>
      <c r="D97" s="566"/>
      <c r="E97" s="566"/>
      <c r="F97" s="566"/>
      <c r="G97" s="567"/>
      <c r="H97" s="565" t="s">
        <v>0</v>
      </c>
      <c r="I97" s="566"/>
      <c r="J97" s="566"/>
      <c r="K97" s="566"/>
      <c r="L97" s="566"/>
      <c r="M97" s="566"/>
      <c r="N97" s="566"/>
      <c r="O97" s="566"/>
      <c r="P97" s="566"/>
      <c r="Q97" s="566"/>
      <c r="R97" s="566"/>
      <c r="S97" s="566"/>
      <c r="T97" s="566"/>
      <c r="U97" s="566"/>
      <c r="V97" s="566"/>
      <c r="W97" s="566"/>
      <c r="X97" s="566"/>
      <c r="Y97" s="566"/>
      <c r="Z97" s="566"/>
      <c r="AA97" s="566"/>
      <c r="AB97" s="566"/>
      <c r="AC97" s="566"/>
      <c r="AD97" s="566"/>
      <c r="AE97" s="566"/>
      <c r="AF97" s="566"/>
      <c r="AG97" s="566"/>
      <c r="AH97" s="566"/>
      <c r="AI97" s="566"/>
      <c r="AJ97" s="566"/>
      <c r="AK97" s="566"/>
      <c r="AL97" s="566"/>
      <c r="AM97" s="566"/>
      <c r="AN97" s="566"/>
      <c r="AO97" s="566"/>
      <c r="AP97" s="566"/>
      <c r="AQ97" s="566"/>
      <c r="AR97" s="566"/>
      <c r="AS97" s="566"/>
      <c r="AT97" s="566"/>
      <c r="AU97" s="566"/>
      <c r="AV97" s="566"/>
      <c r="AW97" s="566"/>
      <c r="AX97" s="566"/>
      <c r="AY97" s="566"/>
      <c r="AZ97" s="566"/>
      <c r="BA97" s="566"/>
      <c r="BB97" s="567"/>
      <c r="BC97" s="589" t="s">
        <v>72</v>
      </c>
      <c r="BD97" s="589"/>
      <c r="BE97" s="589"/>
      <c r="BF97" s="589"/>
      <c r="BG97" s="589"/>
      <c r="BH97" s="589"/>
      <c r="BI97" s="589"/>
      <c r="BJ97" s="589"/>
      <c r="BK97" s="589"/>
      <c r="BL97" s="589"/>
      <c r="BM97" s="589"/>
      <c r="BN97" s="589"/>
      <c r="BO97" s="589"/>
      <c r="BP97" s="589"/>
      <c r="BQ97" s="589"/>
      <c r="BR97" s="589"/>
      <c r="BS97" s="589" t="s">
        <v>73</v>
      </c>
      <c r="BT97" s="589"/>
      <c r="BU97" s="589"/>
      <c r="BV97" s="589"/>
      <c r="BW97" s="589"/>
      <c r="BX97" s="589"/>
      <c r="BY97" s="589"/>
      <c r="BZ97" s="589"/>
      <c r="CA97" s="589"/>
      <c r="CB97" s="589"/>
      <c r="CC97" s="589"/>
      <c r="CD97" s="589"/>
      <c r="CE97" s="589"/>
      <c r="CF97" s="589"/>
      <c r="CG97" s="589"/>
      <c r="CH97" s="589"/>
      <c r="CI97" s="589" t="s">
        <v>74</v>
      </c>
      <c r="CJ97" s="589"/>
      <c r="CK97" s="589"/>
      <c r="CL97" s="589"/>
      <c r="CM97" s="589"/>
      <c r="CN97" s="589"/>
      <c r="CO97" s="589"/>
      <c r="CP97" s="589"/>
      <c r="CQ97" s="589"/>
      <c r="CR97" s="589"/>
      <c r="CS97" s="589"/>
      <c r="CT97" s="589"/>
      <c r="CU97" s="589"/>
      <c r="CV97" s="589"/>
      <c r="CW97" s="589"/>
      <c r="CX97" s="589"/>
      <c r="CY97" s="589"/>
      <c r="CZ97" s="589"/>
    </row>
    <row r="98" spans="1:104" s="3" customFormat="1" ht="12.75" x14ac:dyDescent="0.25">
      <c r="A98" s="582">
        <v>1</v>
      </c>
      <c r="B98" s="582"/>
      <c r="C98" s="582"/>
      <c r="D98" s="582"/>
      <c r="E98" s="582"/>
      <c r="F98" s="582"/>
      <c r="G98" s="582"/>
      <c r="H98" s="582">
        <v>2</v>
      </c>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582"/>
      <c r="AZ98" s="582"/>
      <c r="BA98" s="582"/>
      <c r="BB98" s="582"/>
      <c r="BC98" s="582">
        <v>3</v>
      </c>
      <c r="BD98" s="582"/>
      <c r="BE98" s="582"/>
      <c r="BF98" s="582"/>
      <c r="BG98" s="582"/>
      <c r="BH98" s="582"/>
      <c r="BI98" s="582"/>
      <c r="BJ98" s="582"/>
      <c r="BK98" s="582"/>
      <c r="BL98" s="582"/>
      <c r="BM98" s="582"/>
      <c r="BN98" s="582"/>
      <c r="BO98" s="582"/>
      <c r="BP98" s="582"/>
      <c r="BQ98" s="582"/>
      <c r="BR98" s="582"/>
      <c r="BS98" s="582">
        <v>4</v>
      </c>
      <c r="BT98" s="582"/>
      <c r="BU98" s="582"/>
      <c r="BV98" s="582"/>
      <c r="BW98" s="582"/>
      <c r="BX98" s="582"/>
      <c r="BY98" s="582"/>
      <c r="BZ98" s="582"/>
      <c r="CA98" s="582"/>
      <c r="CB98" s="582"/>
      <c r="CC98" s="582"/>
      <c r="CD98" s="582"/>
      <c r="CE98" s="582"/>
      <c r="CF98" s="582"/>
      <c r="CG98" s="582"/>
      <c r="CH98" s="582"/>
      <c r="CI98" s="582">
        <v>5</v>
      </c>
      <c r="CJ98" s="582"/>
      <c r="CK98" s="582"/>
      <c r="CL98" s="582"/>
      <c r="CM98" s="582"/>
      <c r="CN98" s="582"/>
      <c r="CO98" s="582"/>
      <c r="CP98" s="582"/>
      <c r="CQ98" s="582"/>
      <c r="CR98" s="582"/>
      <c r="CS98" s="582"/>
      <c r="CT98" s="582"/>
      <c r="CU98" s="582"/>
      <c r="CV98" s="582"/>
      <c r="CW98" s="582"/>
      <c r="CX98" s="582"/>
      <c r="CY98" s="582"/>
      <c r="CZ98" s="582"/>
    </row>
    <row r="99" spans="1:104" s="198" customFormat="1" ht="15" customHeight="1" x14ac:dyDescent="0.25">
      <c r="A99" s="611" t="s">
        <v>438</v>
      </c>
      <c r="B99" s="612"/>
      <c r="C99" s="612"/>
      <c r="D99" s="612"/>
      <c r="E99" s="612"/>
      <c r="F99" s="612"/>
      <c r="G99" s="612"/>
      <c r="H99" s="612"/>
      <c r="I99" s="612"/>
      <c r="J99" s="612"/>
      <c r="K99" s="612"/>
      <c r="L99" s="612"/>
      <c r="M99" s="612"/>
      <c r="N99" s="612"/>
      <c r="O99" s="612"/>
      <c r="P99" s="612"/>
      <c r="Q99" s="612"/>
      <c r="R99" s="612"/>
      <c r="S99" s="612"/>
      <c r="T99" s="612"/>
      <c r="U99" s="612"/>
      <c r="V99" s="612"/>
      <c r="W99" s="612"/>
      <c r="X99" s="612"/>
      <c r="Y99" s="612"/>
      <c r="Z99" s="612"/>
      <c r="AA99" s="612"/>
      <c r="AB99" s="612"/>
      <c r="AC99" s="612"/>
      <c r="AD99" s="612"/>
      <c r="AE99" s="612"/>
      <c r="AF99" s="612"/>
      <c r="AG99" s="612"/>
      <c r="AH99" s="612"/>
      <c r="AI99" s="612"/>
      <c r="AJ99" s="612"/>
      <c r="AK99" s="612"/>
      <c r="AL99" s="612"/>
      <c r="AM99" s="612"/>
      <c r="AN99" s="612"/>
      <c r="AO99" s="612"/>
      <c r="AP99" s="612"/>
      <c r="AQ99" s="612"/>
      <c r="AR99" s="612"/>
      <c r="AS99" s="612"/>
      <c r="AT99" s="612"/>
      <c r="AU99" s="612"/>
      <c r="AV99" s="612"/>
      <c r="AW99" s="612"/>
      <c r="AX99" s="612"/>
      <c r="AY99" s="612"/>
      <c r="AZ99" s="612"/>
      <c r="BA99" s="612"/>
      <c r="BB99" s="612"/>
      <c r="BC99" s="612"/>
      <c r="BD99" s="612"/>
      <c r="BE99" s="612"/>
      <c r="BF99" s="612"/>
      <c r="BG99" s="612"/>
      <c r="BH99" s="612"/>
      <c r="BI99" s="612"/>
      <c r="BJ99" s="612"/>
      <c r="BK99" s="612"/>
      <c r="BL99" s="612"/>
      <c r="BM99" s="612"/>
      <c r="BN99" s="612"/>
      <c r="BO99" s="612"/>
      <c r="BP99" s="612"/>
      <c r="BQ99" s="612"/>
      <c r="BR99" s="612"/>
      <c r="BS99" s="612"/>
      <c r="BT99" s="612"/>
      <c r="BU99" s="612"/>
      <c r="BV99" s="612"/>
      <c r="BW99" s="612"/>
      <c r="BX99" s="612"/>
      <c r="BY99" s="612"/>
      <c r="BZ99" s="612"/>
      <c r="CA99" s="612"/>
      <c r="CB99" s="612"/>
      <c r="CC99" s="612"/>
      <c r="CD99" s="612"/>
      <c r="CE99" s="612"/>
      <c r="CF99" s="612"/>
      <c r="CG99" s="612"/>
      <c r="CH99" s="612"/>
      <c r="CI99" s="612"/>
      <c r="CJ99" s="612"/>
      <c r="CK99" s="612"/>
      <c r="CL99" s="612"/>
      <c r="CM99" s="612"/>
      <c r="CN99" s="612"/>
      <c r="CO99" s="612"/>
      <c r="CP99" s="612"/>
      <c r="CQ99" s="612"/>
      <c r="CR99" s="612"/>
      <c r="CS99" s="612"/>
      <c r="CT99" s="612"/>
      <c r="CU99" s="612"/>
      <c r="CV99" s="612"/>
      <c r="CW99" s="612"/>
      <c r="CX99" s="612"/>
      <c r="CY99" s="612"/>
      <c r="CZ99" s="613"/>
    </row>
    <row r="100" spans="1:104" s="4" customFormat="1" ht="15" customHeight="1" x14ac:dyDescent="0.25">
      <c r="A100" s="614" t="s">
        <v>424</v>
      </c>
      <c r="B100" s="615"/>
      <c r="C100" s="615"/>
      <c r="D100" s="615"/>
      <c r="E100" s="615"/>
      <c r="F100" s="615"/>
      <c r="G100" s="616"/>
      <c r="H100" s="617" t="s">
        <v>444</v>
      </c>
      <c r="I100" s="618"/>
      <c r="J100" s="618"/>
      <c r="K100" s="618"/>
      <c r="L100" s="618"/>
      <c r="M100" s="618"/>
      <c r="N100" s="618"/>
      <c r="O100" s="618"/>
      <c r="P100" s="618"/>
      <c r="Q100" s="618"/>
      <c r="R100" s="618"/>
      <c r="S100" s="618"/>
      <c r="T100" s="618"/>
      <c r="U100" s="618"/>
      <c r="V100" s="618"/>
      <c r="W100" s="618"/>
      <c r="X100" s="618"/>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8"/>
      <c r="AY100" s="618"/>
      <c r="AZ100" s="618"/>
      <c r="BA100" s="618"/>
      <c r="BB100" s="619"/>
      <c r="BC100" s="620">
        <v>1400</v>
      </c>
      <c r="BD100" s="621"/>
      <c r="BE100" s="621"/>
      <c r="BF100" s="621"/>
      <c r="BG100" s="621"/>
      <c r="BH100" s="621"/>
      <c r="BI100" s="621"/>
      <c r="BJ100" s="621"/>
      <c r="BK100" s="621"/>
      <c r="BL100" s="621"/>
      <c r="BM100" s="621"/>
      <c r="BN100" s="621"/>
      <c r="BO100" s="621"/>
      <c r="BP100" s="621"/>
      <c r="BQ100" s="621"/>
      <c r="BR100" s="622"/>
      <c r="BS100" s="624">
        <v>7</v>
      </c>
      <c r="BT100" s="625"/>
      <c r="BU100" s="625"/>
      <c r="BV100" s="625"/>
      <c r="BW100" s="625"/>
      <c r="BX100" s="625"/>
      <c r="BY100" s="625"/>
      <c r="BZ100" s="625"/>
      <c r="CA100" s="625"/>
      <c r="CB100" s="625"/>
      <c r="CC100" s="625"/>
      <c r="CD100" s="625"/>
      <c r="CE100" s="625"/>
      <c r="CF100" s="625"/>
      <c r="CG100" s="625"/>
      <c r="CH100" s="626"/>
      <c r="CI100" s="620">
        <v>56200</v>
      </c>
      <c r="CJ100" s="621"/>
      <c r="CK100" s="621"/>
      <c r="CL100" s="621"/>
      <c r="CM100" s="621"/>
      <c r="CN100" s="621"/>
      <c r="CO100" s="621"/>
      <c r="CP100" s="621"/>
      <c r="CQ100" s="621"/>
      <c r="CR100" s="621"/>
      <c r="CS100" s="621"/>
      <c r="CT100" s="621"/>
      <c r="CU100" s="621"/>
      <c r="CV100" s="621"/>
      <c r="CW100" s="621"/>
      <c r="CX100" s="621"/>
      <c r="CY100" s="621"/>
      <c r="CZ100" s="622"/>
    </row>
    <row r="101" spans="1:104" s="4" customFormat="1" ht="15" customHeight="1" x14ac:dyDescent="0.25">
      <c r="A101" s="614" t="s">
        <v>427</v>
      </c>
      <c r="B101" s="615"/>
      <c r="C101" s="615"/>
      <c r="D101" s="615"/>
      <c r="E101" s="615"/>
      <c r="F101" s="615"/>
      <c r="G101" s="616"/>
      <c r="H101" s="617" t="s">
        <v>444</v>
      </c>
      <c r="I101" s="618"/>
      <c r="J101" s="618"/>
      <c r="K101" s="618"/>
      <c r="L101" s="618"/>
      <c r="M101" s="618"/>
      <c r="N101" s="618"/>
      <c r="O101" s="618"/>
      <c r="P101" s="618"/>
      <c r="Q101" s="618"/>
      <c r="R101" s="618"/>
      <c r="S101" s="618"/>
      <c r="T101" s="618"/>
      <c r="U101" s="618"/>
      <c r="V101" s="618"/>
      <c r="W101" s="618"/>
      <c r="X101" s="618"/>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8"/>
      <c r="AZ101" s="618"/>
      <c r="BA101" s="618"/>
      <c r="BB101" s="619"/>
      <c r="BC101" s="620">
        <v>3000</v>
      </c>
      <c r="BD101" s="621"/>
      <c r="BE101" s="621"/>
      <c r="BF101" s="621"/>
      <c r="BG101" s="621"/>
      <c r="BH101" s="621"/>
      <c r="BI101" s="621"/>
      <c r="BJ101" s="621"/>
      <c r="BK101" s="621"/>
      <c r="BL101" s="621"/>
      <c r="BM101" s="621"/>
      <c r="BN101" s="621"/>
      <c r="BO101" s="621"/>
      <c r="BP101" s="621"/>
      <c r="BQ101" s="621"/>
      <c r="BR101" s="622"/>
      <c r="BS101" s="624">
        <v>7</v>
      </c>
      <c r="BT101" s="625"/>
      <c r="BU101" s="625"/>
      <c r="BV101" s="625"/>
      <c r="BW101" s="625"/>
      <c r="BX101" s="625"/>
      <c r="BY101" s="625"/>
      <c r="BZ101" s="625"/>
      <c r="CA101" s="625"/>
      <c r="CB101" s="625"/>
      <c r="CC101" s="625"/>
      <c r="CD101" s="625"/>
      <c r="CE101" s="625"/>
      <c r="CF101" s="625"/>
      <c r="CG101" s="625"/>
      <c r="CH101" s="626"/>
      <c r="CI101" s="620">
        <v>63000</v>
      </c>
      <c r="CJ101" s="621"/>
      <c r="CK101" s="621"/>
      <c r="CL101" s="621"/>
      <c r="CM101" s="621"/>
      <c r="CN101" s="621"/>
      <c r="CO101" s="621"/>
      <c r="CP101" s="621"/>
      <c r="CQ101" s="621"/>
      <c r="CR101" s="621"/>
      <c r="CS101" s="621"/>
      <c r="CT101" s="621"/>
      <c r="CU101" s="621"/>
      <c r="CV101" s="621"/>
      <c r="CW101" s="621"/>
      <c r="CX101" s="621"/>
      <c r="CY101" s="621"/>
      <c r="CZ101" s="622"/>
    </row>
    <row r="102" spans="1:104" s="4" customFormat="1" ht="42" customHeight="1" x14ac:dyDescent="0.25">
      <c r="A102" s="614" t="s">
        <v>431</v>
      </c>
      <c r="B102" s="615"/>
      <c r="C102" s="615"/>
      <c r="D102" s="615"/>
      <c r="E102" s="615"/>
      <c r="F102" s="615"/>
      <c r="G102" s="616"/>
      <c r="H102" s="617" t="s">
        <v>495</v>
      </c>
      <c r="I102" s="618"/>
      <c r="J102" s="618"/>
      <c r="K102" s="618"/>
      <c r="L102" s="618"/>
      <c r="M102" s="618"/>
      <c r="N102" s="618"/>
      <c r="O102" s="618"/>
      <c r="P102" s="618"/>
      <c r="Q102" s="618"/>
      <c r="R102" s="618"/>
      <c r="S102" s="618"/>
      <c r="T102" s="618"/>
      <c r="U102" s="618"/>
      <c r="V102" s="618"/>
      <c r="W102" s="618"/>
      <c r="X102" s="618"/>
      <c r="Y102" s="618"/>
      <c r="Z102" s="618"/>
      <c r="AA102" s="618"/>
      <c r="AB102" s="618"/>
      <c r="AC102" s="618"/>
      <c r="AD102" s="618"/>
      <c r="AE102" s="618"/>
      <c r="AF102" s="618"/>
      <c r="AG102" s="618"/>
      <c r="AH102" s="618"/>
      <c r="AI102" s="618"/>
      <c r="AJ102" s="618"/>
      <c r="AK102" s="618"/>
      <c r="AL102" s="618"/>
      <c r="AM102" s="618"/>
      <c r="AN102" s="618"/>
      <c r="AO102" s="618"/>
      <c r="AP102" s="618"/>
      <c r="AQ102" s="618"/>
      <c r="AR102" s="618"/>
      <c r="AS102" s="618"/>
      <c r="AT102" s="618"/>
      <c r="AU102" s="618"/>
      <c r="AV102" s="618"/>
      <c r="AW102" s="618"/>
      <c r="AX102" s="618"/>
      <c r="AY102" s="618"/>
      <c r="AZ102" s="618"/>
      <c r="BA102" s="618"/>
      <c r="BB102" s="619"/>
      <c r="BC102" s="620">
        <v>454.6</v>
      </c>
      <c r="BD102" s="621"/>
      <c r="BE102" s="621"/>
      <c r="BF102" s="621"/>
      <c r="BG102" s="621"/>
      <c r="BH102" s="621"/>
      <c r="BI102" s="621"/>
      <c r="BJ102" s="621"/>
      <c r="BK102" s="621"/>
      <c r="BL102" s="621"/>
      <c r="BM102" s="621"/>
      <c r="BN102" s="621"/>
      <c r="BO102" s="621"/>
      <c r="BP102" s="621"/>
      <c r="BQ102" s="621"/>
      <c r="BR102" s="622"/>
      <c r="BS102" s="624">
        <f>CI102/BC102</f>
        <v>177.46150461944566</v>
      </c>
      <c r="BT102" s="625"/>
      <c r="BU102" s="625"/>
      <c r="BV102" s="625"/>
      <c r="BW102" s="625"/>
      <c r="BX102" s="625"/>
      <c r="BY102" s="625"/>
      <c r="BZ102" s="625"/>
      <c r="CA102" s="625"/>
      <c r="CB102" s="625"/>
      <c r="CC102" s="625"/>
      <c r="CD102" s="625"/>
      <c r="CE102" s="625"/>
      <c r="CF102" s="625"/>
      <c r="CG102" s="625"/>
      <c r="CH102" s="626"/>
      <c r="CI102" s="620">
        <f>80674</f>
        <v>80674</v>
      </c>
      <c r="CJ102" s="621"/>
      <c r="CK102" s="621"/>
      <c r="CL102" s="621"/>
      <c r="CM102" s="621"/>
      <c r="CN102" s="621"/>
      <c r="CO102" s="621"/>
      <c r="CP102" s="621"/>
      <c r="CQ102" s="621"/>
      <c r="CR102" s="621"/>
      <c r="CS102" s="621"/>
      <c r="CT102" s="621"/>
      <c r="CU102" s="621"/>
      <c r="CV102" s="621"/>
      <c r="CW102" s="621"/>
      <c r="CX102" s="621"/>
      <c r="CY102" s="621"/>
      <c r="CZ102" s="622"/>
    </row>
    <row r="103" spans="1:104" s="4" customFormat="1" ht="15" customHeight="1" x14ac:dyDescent="0.25">
      <c r="A103" s="627" t="s">
        <v>262</v>
      </c>
      <c r="B103" s="628"/>
      <c r="C103" s="628"/>
      <c r="D103" s="628"/>
      <c r="E103" s="628"/>
      <c r="F103" s="628"/>
      <c r="G103" s="628"/>
      <c r="H103" s="628"/>
      <c r="I103" s="628"/>
      <c r="J103" s="628"/>
      <c r="K103" s="628"/>
      <c r="L103" s="628"/>
      <c r="M103" s="628"/>
      <c r="N103" s="628"/>
      <c r="O103" s="628"/>
      <c r="P103" s="628"/>
      <c r="Q103" s="628"/>
      <c r="R103" s="628"/>
      <c r="S103" s="628"/>
      <c r="T103" s="628"/>
      <c r="U103" s="628"/>
      <c r="V103" s="628"/>
      <c r="W103" s="628"/>
      <c r="X103" s="628"/>
      <c r="Y103" s="628"/>
      <c r="Z103" s="628"/>
      <c r="AA103" s="628"/>
      <c r="AB103" s="628"/>
      <c r="AC103" s="628"/>
      <c r="AD103" s="628"/>
      <c r="AE103" s="628"/>
      <c r="AF103" s="628"/>
      <c r="AG103" s="628"/>
      <c r="AH103" s="628"/>
      <c r="AI103" s="628"/>
      <c r="AJ103" s="628"/>
      <c r="AK103" s="628"/>
      <c r="AL103" s="628"/>
      <c r="AM103" s="628"/>
      <c r="AN103" s="628"/>
      <c r="AO103" s="628"/>
      <c r="AP103" s="628"/>
      <c r="AQ103" s="628"/>
      <c r="AR103" s="628"/>
      <c r="AS103" s="628"/>
      <c r="AT103" s="628"/>
      <c r="AU103" s="628"/>
      <c r="AV103" s="628"/>
      <c r="AW103" s="628"/>
      <c r="AX103" s="628"/>
      <c r="AY103" s="628"/>
      <c r="AZ103" s="628"/>
      <c r="BA103" s="628"/>
      <c r="BB103" s="629"/>
      <c r="BC103" s="605" t="s">
        <v>4</v>
      </c>
      <c r="BD103" s="606"/>
      <c r="BE103" s="606"/>
      <c r="BF103" s="606"/>
      <c r="BG103" s="606"/>
      <c r="BH103" s="606"/>
      <c r="BI103" s="606"/>
      <c r="BJ103" s="606"/>
      <c r="BK103" s="606"/>
      <c r="BL103" s="606"/>
      <c r="BM103" s="606"/>
      <c r="BN103" s="606"/>
      <c r="BO103" s="606"/>
      <c r="BP103" s="606"/>
      <c r="BQ103" s="606"/>
      <c r="BR103" s="607"/>
      <c r="BS103" s="605" t="s">
        <v>4</v>
      </c>
      <c r="BT103" s="606"/>
      <c r="BU103" s="606"/>
      <c r="BV103" s="606"/>
      <c r="BW103" s="606"/>
      <c r="BX103" s="606"/>
      <c r="BY103" s="606"/>
      <c r="BZ103" s="606"/>
      <c r="CA103" s="606"/>
      <c r="CB103" s="606"/>
      <c r="CC103" s="606"/>
      <c r="CD103" s="606"/>
      <c r="CE103" s="606"/>
      <c r="CF103" s="606"/>
      <c r="CG103" s="606"/>
      <c r="CH103" s="607"/>
      <c r="CI103" s="608">
        <f>CI100+CI101+CI102</f>
        <v>199874</v>
      </c>
      <c r="CJ103" s="609"/>
      <c r="CK103" s="609"/>
      <c r="CL103" s="609"/>
      <c r="CM103" s="609"/>
      <c r="CN103" s="609"/>
      <c r="CO103" s="609"/>
      <c r="CP103" s="609"/>
      <c r="CQ103" s="609"/>
      <c r="CR103" s="609"/>
      <c r="CS103" s="609"/>
      <c r="CT103" s="609"/>
      <c r="CU103" s="609"/>
      <c r="CV103" s="609"/>
      <c r="CW103" s="609"/>
      <c r="CX103" s="609"/>
      <c r="CY103" s="609"/>
      <c r="CZ103" s="610"/>
    </row>
    <row r="104" spans="1:104" s="4" customFormat="1" ht="15" hidden="1" customHeight="1" x14ac:dyDescent="0.25">
      <c r="A104" s="611" t="s">
        <v>241</v>
      </c>
      <c r="B104" s="612"/>
      <c r="C104" s="612"/>
      <c r="D104" s="612"/>
      <c r="E104" s="612"/>
      <c r="F104" s="612"/>
      <c r="G104" s="612"/>
      <c r="H104" s="612"/>
      <c r="I104" s="612"/>
      <c r="J104" s="612"/>
      <c r="K104" s="612"/>
      <c r="L104" s="612"/>
      <c r="M104" s="612"/>
      <c r="N104" s="612"/>
      <c r="O104" s="612"/>
      <c r="P104" s="612"/>
      <c r="Q104" s="612"/>
      <c r="R104" s="612"/>
      <c r="S104" s="612"/>
      <c r="T104" s="612"/>
      <c r="U104" s="612"/>
      <c r="V104" s="612"/>
      <c r="W104" s="612"/>
      <c r="X104" s="612"/>
      <c r="Y104" s="612"/>
      <c r="Z104" s="612"/>
      <c r="AA104" s="612"/>
      <c r="AB104" s="612"/>
      <c r="AC104" s="612"/>
      <c r="AD104" s="612"/>
      <c r="AE104" s="612"/>
      <c r="AF104" s="612"/>
      <c r="AG104" s="612"/>
      <c r="AH104" s="612"/>
      <c r="AI104" s="612"/>
      <c r="AJ104" s="612"/>
      <c r="AK104" s="612"/>
      <c r="AL104" s="612"/>
      <c r="AM104" s="612"/>
      <c r="AN104" s="612"/>
      <c r="AO104" s="612"/>
      <c r="AP104" s="612"/>
      <c r="AQ104" s="612"/>
      <c r="AR104" s="612"/>
      <c r="AS104" s="612"/>
      <c r="AT104" s="612"/>
      <c r="AU104" s="612"/>
      <c r="AV104" s="612"/>
      <c r="AW104" s="612"/>
      <c r="AX104" s="612"/>
      <c r="AY104" s="612"/>
      <c r="AZ104" s="612"/>
      <c r="BA104" s="612"/>
      <c r="BB104" s="612"/>
      <c r="BC104" s="612"/>
      <c r="BD104" s="612"/>
      <c r="BE104" s="612"/>
      <c r="BF104" s="612"/>
      <c r="BG104" s="612"/>
      <c r="BH104" s="612"/>
      <c r="BI104" s="612"/>
      <c r="BJ104" s="612"/>
      <c r="BK104" s="612"/>
      <c r="BL104" s="612"/>
      <c r="BM104" s="612"/>
      <c r="BN104" s="612"/>
      <c r="BO104" s="612"/>
      <c r="BP104" s="612"/>
      <c r="BQ104" s="612"/>
      <c r="BR104" s="612"/>
      <c r="BS104" s="612"/>
      <c r="BT104" s="612"/>
      <c r="BU104" s="612"/>
      <c r="BV104" s="612"/>
      <c r="BW104" s="612"/>
      <c r="BX104" s="612"/>
      <c r="BY104" s="612"/>
      <c r="BZ104" s="612"/>
      <c r="CA104" s="612"/>
      <c r="CB104" s="612"/>
      <c r="CC104" s="612"/>
      <c r="CD104" s="612"/>
      <c r="CE104" s="612"/>
      <c r="CF104" s="612"/>
      <c r="CG104" s="612"/>
      <c r="CH104" s="612"/>
      <c r="CI104" s="612"/>
      <c r="CJ104" s="612"/>
      <c r="CK104" s="612"/>
      <c r="CL104" s="612"/>
      <c r="CM104" s="612"/>
      <c r="CN104" s="612"/>
      <c r="CO104" s="612"/>
      <c r="CP104" s="612"/>
      <c r="CQ104" s="612"/>
      <c r="CR104" s="612"/>
      <c r="CS104" s="612"/>
      <c r="CT104" s="612"/>
      <c r="CU104" s="612"/>
      <c r="CV104" s="612"/>
      <c r="CW104" s="612"/>
      <c r="CX104" s="612"/>
      <c r="CY104" s="612"/>
      <c r="CZ104" s="612"/>
    </row>
    <row r="105" spans="1:104" s="4" customFormat="1" ht="15" hidden="1" customHeight="1" x14ac:dyDescent="0.25">
      <c r="A105" s="614"/>
      <c r="B105" s="615"/>
      <c r="C105" s="615"/>
      <c r="D105" s="615"/>
      <c r="E105" s="615"/>
      <c r="F105" s="615"/>
      <c r="G105" s="616"/>
      <c r="H105" s="617"/>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8"/>
      <c r="AY105" s="618"/>
      <c r="AZ105" s="618"/>
      <c r="BA105" s="618"/>
      <c r="BB105" s="619"/>
      <c r="BC105" s="605"/>
      <c r="BD105" s="606"/>
      <c r="BE105" s="606"/>
      <c r="BF105" s="606"/>
      <c r="BG105" s="606"/>
      <c r="BH105" s="606"/>
      <c r="BI105" s="606"/>
      <c r="BJ105" s="606"/>
      <c r="BK105" s="606"/>
      <c r="BL105" s="606"/>
      <c r="BM105" s="606"/>
      <c r="BN105" s="606"/>
      <c r="BO105" s="606"/>
      <c r="BP105" s="606"/>
      <c r="BQ105" s="606"/>
      <c r="BR105" s="607"/>
      <c r="BS105" s="605"/>
      <c r="BT105" s="606"/>
      <c r="BU105" s="606"/>
      <c r="BV105" s="606"/>
      <c r="BW105" s="606"/>
      <c r="BX105" s="606"/>
      <c r="BY105" s="606"/>
      <c r="BZ105" s="606"/>
      <c r="CA105" s="606"/>
      <c r="CB105" s="606"/>
      <c r="CC105" s="606"/>
      <c r="CD105" s="606"/>
      <c r="CE105" s="606"/>
      <c r="CF105" s="606"/>
      <c r="CG105" s="606"/>
      <c r="CH105" s="607"/>
      <c r="CI105" s="605"/>
      <c r="CJ105" s="606"/>
      <c r="CK105" s="606"/>
      <c r="CL105" s="606"/>
      <c r="CM105" s="606"/>
      <c r="CN105" s="606"/>
      <c r="CO105" s="606"/>
      <c r="CP105" s="606"/>
      <c r="CQ105" s="606"/>
      <c r="CR105" s="606"/>
      <c r="CS105" s="606"/>
      <c r="CT105" s="606"/>
      <c r="CU105" s="606"/>
      <c r="CV105" s="606"/>
      <c r="CW105" s="606"/>
      <c r="CX105" s="606"/>
      <c r="CY105" s="606"/>
      <c r="CZ105" s="607"/>
    </row>
    <row r="106" spans="1:104" s="4" customFormat="1" ht="15" hidden="1" customHeight="1" x14ac:dyDescent="0.25">
      <c r="A106" s="630" t="s">
        <v>262</v>
      </c>
      <c r="B106" s="631"/>
      <c r="C106" s="631"/>
      <c r="D106" s="631"/>
      <c r="E106" s="631"/>
      <c r="F106" s="631"/>
      <c r="G106" s="631"/>
      <c r="H106" s="631"/>
      <c r="I106" s="631"/>
      <c r="J106" s="631"/>
      <c r="K106" s="631"/>
      <c r="L106" s="631"/>
      <c r="M106" s="631"/>
      <c r="N106" s="631"/>
      <c r="O106" s="631"/>
      <c r="P106" s="631"/>
      <c r="Q106" s="631"/>
      <c r="R106" s="631"/>
      <c r="S106" s="631"/>
      <c r="T106" s="631"/>
      <c r="U106" s="631"/>
      <c r="V106" s="631"/>
      <c r="W106" s="631"/>
      <c r="X106" s="631"/>
      <c r="Y106" s="631"/>
      <c r="Z106" s="631"/>
      <c r="AA106" s="631"/>
      <c r="AB106" s="631"/>
      <c r="AC106" s="631"/>
      <c r="AD106" s="631"/>
      <c r="AE106" s="631"/>
      <c r="AF106" s="631"/>
      <c r="AG106" s="631"/>
      <c r="AH106" s="631"/>
      <c r="AI106" s="631"/>
      <c r="AJ106" s="631"/>
      <c r="AK106" s="631"/>
      <c r="AL106" s="631"/>
      <c r="AM106" s="631"/>
      <c r="AN106" s="631"/>
      <c r="AO106" s="631"/>
      <c r="AP106" s="631"/>
      <c r="AQ106" s="631"/>
      <c r="AR106" s="631"/>
      <c r="AS106" s="631"/>
      <c r="AT106" s="631"/>
      <c r="AU106" s="631"/>
      <c r="AV106" s="631"/>
      <c r="AW106" s="631"/>
      <c r="AX106" s="631"/>
      <c r="AY106" s="631"/>
      <c r="AZ106" s="631"/>
      <c r="BA106" s="631"/>
      <c r="BB106" s="632"/>
      <c r="BC106" s="605" t="s">
        <v>4</v>
      </c>
      <c r="BD106" s="606"/>
      <c r="BE106" s="606"/>
      <c r="BF106" s="606"/>
      <c r="BG106" s="606"/>
      <c r="BH106" s="606"/>
      <c r="BI106" s="606"/>
      <c r="BJ106" s="606"/>
      <c r="BK106" s="606"/>
      <c r="BL106" s="606"/>
      <c r="BM106" s="606"/>
      <c r="BN106" s="606"/>
      <c r="BO106" s="606"/>
      <c r="BP106" s="606"/>
      <c r="BQ106" s="606"/>
      <c r="BR106" s="607"/>
      <c r="BS106" s="605" t="s">
        <v>4</v>
      </c>
      <c r="BT106" s="606"/>
      <c r="BU106" s="606"/>
      <c r="BV106" s="606"/>
      <c r="BW106" s="606"/>
      <c r="BX106" s="606"/>
      <c r="BY106" s="606"/>
      <c r="BZ106" s="606"/>
      <c r="CA106" s="606"/>
      <c r="CB106" s="606"/>
      <c r="CC106" s="606"/>
      <c r="CD106" s="606"/>
      <c r="CE106" s="606"/>
      <c r="CF106" s="606"/>
      <c r="CG106" s="606"/>
      <c r="CH106" s="607"/>
      <c r="CI106" s="605"/>
      <c r="CJ106" s="606"/>
      <c r="CK106" s="606"/>
      <c r="CL106" s="606"/>
      <c r="CM106" s="606"/>
      <c r="CN106" s="606"/>
      <c r="CO106" s="606"/>
      <c r="CP106" s="606"/>
      <c r="CQ106" s="606"/>
      <c r="CR106" s="606"/>
      <c r="CS106" s="606"/>
      <c r="CT106" s="606"/>
      <c r="CU106" s="606"/>
      <c r="CV106" s="606"/>
      <c r="CW106" s="606"/>
      <c r="CX106" s="606"/>
      <c r="CY106" s="606"/>
      <c r="CZ106" s="607"/>
    </row>
    <row r="107" spans="1:104" s="4" customFormat="1" ht="15" hidden="1" customHeight="1" x14ac:dyDescent="0.25">
      <c r="A107" s="630" t="s">
        <v>55</v>
      </c>
      <c r="B107" s="631"/>
      <c r="C107" s="631"/>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1"/>
      <c r="AD107" s="631"/>
      <c r="AE107" s="631"/>
      <c r="AF107" s="631"/>
      <c r="AG107" s="631"/>
      <c r="AH107" s="631"/>
      <c r="AI107" s="631"/>
      <c r="AJ107" s="631"/>
      <c r="AK107" s="631"/>
      <c r="AL107" s="631"/>
      <c r="AM107" s="631"/>
      <c r="AN107" s="631"/>
      <c r="AO107" s="631"/>
      <c r="AP107" s="631"/>
      <c r="AQ107" s="631"/>
      <c r="AR107" s="631"/>
      <c r="AS107" s="631"/>
      <c r="AT107" s="631"/>
      <c r="AU107" s="631"/>
      <c r="AV107" s="631"/>
      <c r="AW107" s="631"/>
      <c r="AX107" s="631"/>
      <c r="AY107" s="631"/>
      <c r="AZ107" s="631"/>
      <c r="BA107" s="631"/>
      <c r="BB107" s="632"/>
      <c r="BC107" s="605" t="s">
        <v>4</v>
      </c>
      <c r="BD107" s="606"/>
      <c r="BE107" s="606"/>
      <c r="BF107" s="606"/>
      <c r="BG107" s="606"/>
      <c r="BH107" s="606"/>
      <c r="BI107" s="606"/>
      <c r="BJ107" s="606"/>
      <c r="BK107" s="606"/>
      <c r="BL107" s="606"/>
      <c r="BM107" s="606"/>
      <c r="BN107" s="606"/>
      <c r="BO107" s="606"/>
      <c r="BP107" s="606"/>
      <c r="BQ107" s="606"/>
      <c r="BR107" s="607"/>
      <c r="BS107" s="605" t="s">
        <v>4</v>
      </c>
      <c r="BT107" s="606"/>
      <c r="BU107" s="606"/>
      <c r="BV107" s="606"/>
      <c r="BW107" s="606"/>
      <c r="BX107" s="606"/>
      <c r="BY107" s="606"/>
      <c r="BZ107" s="606"/>
      <c r="CA107" s="606"/>
      <c r="CB107" s="606"/>
      <c r="CC107" s="606"/>
      <c r="CD107" s="606"/>
      <c r="CE107" s="606"/>
      <c r="CF107" s="606"/>
      <c r="CG107" s="606"/>
      <c r="CH107" s="607"/>
      <c r="CI107" s="605"/>
      <c r="CJ107" s="606"/>
      <c r="CK107" s="606"/>
      <c r="CL107" s="606"/>
      <c r="CM107" s="606"/>
      <c r="CN107" s="606"/>
      <c r="CO107" s="606"/>
      <c r="CP107" s="606"/>
      <c r="CQ107" s="606"/>
      <c r="CR107" s="606"/>
      <c r="CS107" s="606"/>
      <c r="CT107" s="606"/>
      <c r="CU107" s="606"/>
      <c r="CV107" s="606"/>
      <c r="CW107" s="606"/>
      <c r="CX107" s="606"/>
      <c r="CY107" s="606"/>
      <c r="CZ107" s="607"/>
    </row>
    <row r="108" spans="1:104" s="209" customFormat="1" ht="14.25" x14ac:dyDescent="0.2">
      <c r="A108" s="301"/>
      <c r="B108" s="301"/>
      <c r="C108" s="301"/>
      <c r="D108" s="301"/>
      <c r="E108" s="301"/>
      <c r="F108" s="301"/>
      <c r="G108" s="301"/>
      <c r="H108" s="301"/>
      <c r="I108" s="301"/>
      <c r="J108" s="301"/>
      <c r="K108" s="301"/>
      <c r="L108" s="301"/>
      <c r="M108" s="301"/>
      <c r="N108" s="301"/>
      <c r="O108" s="301"/>
      <c r="P108" s="301"/>
      <c r="Q108" s="301"/>
      <c r="R108" s="301"/>
      <c r="S108" s="301"/>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1"/>
      <c r="AZ108" s="301"/>
      <c r="BA108" s="301"/>
      <c r="BB108" s="301"/>
      <c r="BC108" s="301"/>
      <c r="BD108" s="301"/>
      <c r="BE108" s="301"/>
      <c r="BF108" s="301"/>
      <c r="BG108" s="301"/>
      <c r="BH108" s="301"/>
      <c r="BI108" s="301"/>
      <c r="BJ108" s="301"/>
      <c r="BK108" s="301"/>
      <c r="BL108" s="301"/>
      <c r="BM108" s="301"/>
      <c r="BN108" s="301"/>
      <c r="BO108" s="301"/>
      <c r="BP108" s="301"/>
      <c r="BQ108" s="301"/>
      <c r="BR108" s="301"/>
      <c r="BS108" s="301"/>
      <c r="BT108" s="301"/>
      <c r="BU108" s="301"/>
      <c r="BV108" s="301"/>
      <c r="BW108" s="301"/>
      <c r="BX108" s="301"/>
      <c r="BY108" s="301"/>
      <c r="BZ108" s="301"/>
      <c r="CA108" s="301"/>
      <c r="CB108" s="301"/>
      <c r="CC108" s="301"/>
      <c r="CD108" s="301"/>
      <c r="CE108" s="301"/>
      <c r="CF108" s="301"/>
      <c r="CG108" s="301"/>
      <c r="CH108" s="301"/>
      <c r="CI108" s="301"/>
      <c r="CJ108" s="301"/>
      <c r="CK108" s="301"/>
      <c r="CL108" s="301"/>
      <c r="CM108" s="301"/>
      <c r="CN108" s="301"/>
      <c r="CO108" s="301"/>
      <c r="CP108" s="301"/>
      <c r="CQ108" s="301"/>
      <c r="CR108" s="301"/>
      <c r="CS108" s="301"/>
      <c r="CT108" s="301"/>
      <c r="CU108" s="301"/>
      <c r="CV108" s="301"/>
      <c r="CW108" s="301"/>
      <c r="CX108" s="301"/>
      <c r="CY108" s="301"/>
      <c r="CZ108" s="301"/>
    </row>
    <row r="109" spans="1:104" s="209" customFormat="1" ht="29.25" hidden="1" customHeight="1" x14ac:dyDescent="0.2">
      <c r="A109" s="664" t="s">
        <v>259</v>
      </c>
      <c r="B109" s="664"/>
      <c r="C109" s="664"/>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664"/>
      <c r="AL109" s="664"/>
      <c r="AM109" s="664"/>
      <c r="AN109" s="664"/>
      <c r="AO109" s="664"/>
      <c r="AP109" s="664"/>
      <c r="AQ109" s="664"/>
      <c r="AR109" s="664"/>
      <c r="AS109" s="664"/>
      <c r="AT109" s="664"/>
      <c r="AU109" s="664"/>
      <c r="AV109" s="664"/>
      <c r="AW109" s="664"/>
      <c r="AX109" s="664"/>
      <c r="AY109" s="664"/>
      <c r="AZ109" s="664"/>
      <c r="BA109" s="664"/>
      <c r="BB109" s="664"/>
      <c r="BC109" s="664"/>
      <c r="BD109" s="664"/>
      <c r="BE109" s="664"/>
      <c r="BF109" s="664"/>
      <c r="BG109" s="664"/>
      <c r="BH109" s="664"/>
      <c r="BI109" s="664"/>
      <c r="BJ109" s="664"/>
      <c r="BK109" s="664"/>
      <c r="BL109" s="664"/>
      <c r="BM109" s="664"/>
      <c r="BN109" s="664"/>
      <c r="BO109" s="664"/>
      <c r="BP109" s="664"/>
      <c r="BQ109" s="664"/>
      <c r="BR109" s="664"/>
      <c r="BS109" s="664"/>
      <c r="BT109" s="664"/>
      <c r="BU109" s="664"/>
      <c r="BV109" s="664"/>
      <c r="BW109" s="664"/>
      <c r="BX109" s="664"/>
      <c r="BY109" s="664"/>
      <c r="BZ109" s="664"/>
      <c r="CA109" s="664"/>
      <c r="CB109" s="664"/>
      <c r="CC109" s="664"/>
      <c r="CD109" s="664"/>
      <c r="CE109" s="664"/>
      <c r="CF109" s="664"/>
      <c r="CG109" s="664"/>
      <c r="CH109" s="664"/>
      <c r="CI109" s="664"/>
      <c r="CJ109" s="664"/>
      <c r="CK109" s="664"/>
      <c r="CL109" s="664"/>
      <c r="CM109" s="664"/>
      <c r="CN109" s="664"/>
      <c r="CO109" s="664"/>
      <c r="CP109" s="664"/>
      <c r="CQ109" s="664"/>
      <c r="CR109" s="664"/>
      <c r="CS109" s="664"/>
      <c r="CT109" s="664"/>
      <c r="CU109" s="664"/>
      <c r="CV109" s="664"/>
      <c r="CW109" s="664"/>
      <c r="CX109" s="664"/>
      <c r="CY109" s="664"/>
      <c r="CZ109" s="664"/>
    </row>
    <row r="110" spans="1:104" ht="11.25" hidden="1" customHeight="1" x14ac:dyDescent="0.25"/>
    <row r="111" spans="1:104" s="209" customFormat="1" ht="14.25" hidden="1" x14ac:dyDescent="0.2">
      <c r="A111" s="302" t="s">
        <v>46</v>
      </c>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604"/>
      <c r="X111" s="604"/>
      <c r="Y111" s="604"/>
      <c r="Z111" s="604"/>
      <c r="AA111" s="604"/>
      <c r="AB111" s="604"/>
      <c r="AC111" s="604"/>
      <c r="AD111" s="604"/>
      <c r="AE111" s="604"/>
      <c r="AF111" s="604"/>
      <c r="AG111" s="604"/>
      <c r="AH111" s="604"/>
      <c r="AI111" s="604"/>
      <c r="AJ111" s="604"/>
      <c r="AK111" s="604"/>
      <c r="AL111" s="604"/>
      <c r="AM111" s="604"/>
      <c r="AN111" s="604"/>
      <c r="AO111" s="604"/>
      <c r="AP111" s="604"/>
      <c r="AQ111" s="604"/>
      <c r="AR111" s="604"/>
      <c r="AS111" s="604"/>
      <c r="AT111" s="604"/>
      <c r="AU111" s="604"/>
      <c r="AV111" s="604"/>
      <c r="AW111" s="604"/>
      <c r="AX111" s="604"/>
      <c r="AY111" s="604"/>
      <c r="AZ111" s="604"/>
      <c r="BA111" s="604"/>
      <c r="BB111" s="604"/>
      <c r="BC111" s="604"/>
      <c r="BD111" s="604"/>
      <c r="BE111" s="604"/>
      <c r="BF111" s="604"/>
      <c r="BG111" s="604"/>
      <c r="BH111" s="604"/>
      <c r="BI111" s="604"/>
      <c r="BJ111" s="604"/>
      <c r="BK111" s="604"/>
      <c r="BL111" s="604"/>
      <c r="BM111" s="604"/>
      <c r="BN111" s="604"/>
      <c r="BO111" s="604"/>
      <c r="BP111" s="604"/>
      <c r="BQ111" s="604"/>
      <c r="BR111" s="604"/>
      <c r="BS111" s="604"/>
      <c r="BT111" s="604"/>
      <c r="BU111" s="604"/>
      <c r="BV111" s="604"/>
      <c r="BW111" s="604"/>
      <c r="BX111" s="604"/>
      <c r="BY111" s="604"/>
      <c r="BZ111" s="604"/>
      <c r="CA111" s="604"/>
      <c r="CB111" s="604"/>
      <c r="CC111" s="604"/>
      <c r="CD111" s="604"/>
      <c r="CE111" s="604"/>
      <c r="CF111" s="604"/>
      <c r="CG111" s="604"/>
      <c r="CH111" s="604"/>
      <c r="CI111" s="604"/>
      <c r="CJ111" s="604"/>
      <c r="CK111" s="604"/>
      <c r="CL111" s="604"/>
      <c r="CM111" s="604"/>
      <c r="CN111" s="604"/>
      <c r="CO111" s="604"/>
      <c r="CP111" s="604"/>
      <c r="CQ111" s="604"/>
      <c r="CR111" s="604"/>
      <c r="CS111" s="604"/>
      <c r="CT111" s="604"/>
      <c r="CU111" s="604"/>
      <c r="CV111" s="604"/>
      <c r="CW111" s="604"/>
      <c r="CX111" s="604"/>
      <c r="CY111" s="604"/>
      <c r="CZ111" s="604"/>
    </row>
    <row r="112" spans="1:104" ht="10.5" hidden="1" customHeight="1" x14ac:dyDescent="0.25"/>
    <row r="113" spans="1:104" s="210" customFormat="1" ht="45" hidden="1" customHeight="1" x14ac:dyDescent="0.25">
      <c r="A113" s="565" t="s">
        <v>48</v>
      </c>
      <c r="B113" s="566"/>
      <c r="C113" s="566"/>
      <c r="D113" s="566"/>
      <c r="E113" s="566"/>
      <c r="F113" s="566"/>
      <c r="G113" s="567"/>
      <c r="H113" s="565" t="s">
        <v>0</v>
      </c>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566"/>
      <c r="AJ113" s="566"/>
      <c r="AK113" s="566"/>
      <c r="AL113" s="566"/>
      <c r="AM113" s="566"/>
      <c r="AN113" s="566"/>
      <c r="AO113" s="566"/>
      <c r="AP113" s="566"/>
      <c r="AQ113" s="566"/>
      <c r="AR113" s="566"/>
      <c r="AS113" s="566"/>
      <c r="AT113" s="566"/>
      <c r="AU113" s="566"/>
      <c r="AV113" s="566"/>
      <c r="AW113" s="566"/>
      <c r="AX113" s="566"/>
      <c r="AY113" s="566"/>
      <c r="AZ113" s="566"/>
      <c r="BA113" s="566"/>
      <c r="BB113" s="567"/>
      <c r="BC113" s="589" t="s">
        <v>260</v>
      </c>
      <c r="BD113" s="589"/>
      <c r="BE113" s="589"/>
      <c r="BF113" s="589"/>
      <c r="BG113" s="589"/>
      <c r="BH113" s="589"/>
      <c r="BI113" s="589"/>
      <c r="BJ113" s="589"/>
      <c r="BK113" s="589"/>
      <c r="BL113" s="589"/>
      <c r="BM113" s="589"/>
      <c r="BN113" s="589"/>
      <c r="BO113" s="589"/>
      <c r="BP113" s="589"/>
      <c r="BQ113" s="589"/>
      <c r="BR113" s="589"/>
      <c r="BS113" s="589" t="s">
        <v>93</v>
      </c>
      <c r="BT113" s="589"/>
      <c r="BU113" s="589"/>
      <c r="BV113" s="589"/>
      <c r="BW113" s="589"/>
      <c r="BX113" s="589"/>
      <c r="BY113" s="589"/>
      <c r="BZ113" s="589"/>
      <c r="CA113" s="589"/>
      <c r="CB113" s="589"/>
      <c r="CC113" s="589"/>
      <c r="CD113" s="589"/>
      <c r="CE113" s="589"/>
      <c r="CF113" s="589"/>
      <c r="CG113" s="589"/>
      <c r="CH113" s="589"/>
      <c r="CI113" s="589" t="s">
        <v>84</v>
      </c>
      <c r="CJ113" s="589"/>
      <c r="CK113" s="589"/>
      <c r="CL113" s="589"/>
      <c r="CM113" s="589"/>
      <c r="CN113" s="589"/>
      <c r="CO113" s="589"/>
      <c r="CP113" s="589"/>
      <c r="CQ113" s="589"/>
      <c r="CR113" s="589"/>
      <c r="CS113" s="589"/>
      <c r="CT113" s="589"/>
      <c r="CU113" s="589"/>
      <c r="CV113" s="589"/>
      <c r="CW113" s="589"/>
      <c r="CX113" s="589"/>
      <c r="CY113" s="589"/>
      <c r="CZ113" s="589"/>
    </row>
    <row r="114" spans="1:104" s="3" customFormat="1" ht="12.75" hidden="1" x14ac:dyDescent="0.25">
      <c r="A114" s="582">
        <v>1</v>
      </c>
      <c r="B114" s="582"/>
      <c r="C114" s="582"/>
      <c r="D114" s="582"/>
      <c r="E114" s="582"/>
      <c r="F114" s="582"/>
      <c r="G114" s="582"/>
      <c r="H114" s="582">
        <v>2</v>
      </c>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2"/>
      <c r="AL114" s="582"/>
      <c r="AM114" s="582"/>
      <c r="AN114" s="582"/>
      <c r="AO114" s="582"/>
      <c r="AP114" s="582"/>
      <c r="AQ114" s="582"/>
      <c r="AR114" s="582"/>
      <c r="AS114" s="582"/>
      <c r="AT114" s="582"/>
      <c r="AU114" s="582"/>
      <c r="AV114" s="582"/>
      <c r="AW114" s="582"/>
      <c r="AX114" s="582"/>
      <c r="AY114" s="582"/>
      <c r="AZ114" s="582"/>
      <c r="BA114" s="582"/>
      <c r="BB114" s="582"/>
      <c r="BC114" s="582">
        <v>3</v>
      </c>
      <c r="BD114" s="582"/>
      <c r="BE114" s="582"/>
      <c r="BF114" s="582"/>
      <c r="BG114" s="582"/>
      <c r="BH114" s="582"/>
      <c r="BI114" s="582"/>
      <c r="BJ114" s="582"/>
      <c r="BK114" s="582"/>
      <c r="BL114" s="582"/>
      <c r="BM114" s="582"/>
      <c r="BN114" s="582"/>
      <c r="BO114" s="582"/>
      <c r="BP114" s="582"/>
      <c r="BQ114" s="582"/>
      <c r="BR114" s="582"/>
      <c r="BS114" s="582">
        <v>4</v>
      </c>
      <c r="BT114" s="582"/>
      <c r="BU114" s="582"/>
      <c r="BV114" s="582"/>
      <c r="BW114" s="582"/>
      <c r="BX114" s="582"/>
      <c r="BY114" s="582"/>
      <c r="BZ114" s="582"/>
      <c r="CA114" s="582"/>
      <c r="CB114" s="582"/>
      <c r="CC114" s="582"/>
      <c r="CD114" s="582"/>
      <c r="CE114" s="582"/>
      <c r="CF114" s="582"/>
      <c r="CG114" s="582"/>
      <c r="CH114" s="582"/>
      <c r="CI114" s="582">
        <v>5</v>
      </c>
      <c r="CJ114" s="582"/>
      <c r="CK114" s="582"/>
      <c r="CL114" s="582"/>
      <c r="CM114" s="582"/>
      <c r="CN114" s="582"/>
      <c r="CO114" s="582"/>
      <c r="CP114" s="582"/>
      <c r="CQ114" s="582"/>
      <c r="CR114" s="582"/>
      <c r="CS114" s="582"/>
      <c r="CT114" s="582"/>
      <c r="CU114" s="582"/>
      <c r="CV114" s="582"/>
      <c r="CW114" s="582"/>
      <c r="CX114" s="582"/>
      <c r="CY114" s="582"/>
      <c r="CZ114" s="582"/>
    </row>
    <row r="115" spans="1:104" s="4" customFormat="1" ht="15" hidden="1" customHeight="1" x14ac:dyDescent="0.25">
      <c r="A115" s="611" t="s">
        <v>241</v>
      </c>
      <c r="B115" s="612"/>
      <c r="C115" s="612"/>
      <c r="D115" s="612"/>
      <c r="E115" s="612"/>
      <c r="F115" s="612"/>
      <c r="G115" s="612"/>
      <c r="H115" s="612"/>
      <c r="I115" s="612"/>
      <c r="J115" s="612"/>
      <c r="K115" s="612"/>
      <c r="L115" s="612"/>
      <c r="M115" s="612"/>
      <c r="N115" s="612"/>
      <c r="O115" s="612"/>
      <c r="P115" s="612"/>
      <c r="Q115" s="612"/>
      <c r="R115" s="612"/>
      <c r="S115" s="612"/>
      <c r="T115" s="612"/>
      <c r="U115" s="612"/>
      <c r="V115" s="612"/>
      <c r="W115" s="612"/>
      <c r="X115" s="612"/>
      <c r="Y115" s="612"/>
      <c r="Z115" s="612"/>
      <c r="AA115" s="612"/>
      <c r="AB115" s="612"/>
      <c r="AC115" s="612"/>
      <c r="AD115" s="612"/>
      <c r="AE115" s="612"/>
      <c r="AF115" s="612"/>
      <c r="AG115" s="612"/>
      <c r="AH115" s="612"/>
      <c r="AI115" s="612"/>
      <c r="AJ115" s="612"/>
      <c r="AK115" s="612"/>
      <c r="AL115" s="612"/>
      <c r="AM115" s="612"/>
      <c r="AN115" s="612"/>
      <c r="AO115" s="612"/>
      <c r="AP115" s="612"/>
      <c r="AQ115" s="612"/>
      <c r="AR115" s="612"/>
      <c r="AS115" s="612"/>
      <c r="AT115" s="612"/>
      <c r="AU115" s="612"/>
      <c r="AV115" s="612"/>
      <c r="AW115" s="612"/>
      <c r="AX115" s="612"/>
      <c r="AY115" s="612"/>
      <c r="AZ115" s="612"/>
      <c r="BA115" s="612"/>
      <c r="BB115" s="612"/>
      <c r="BC115" s="612"/>
      <c r="BD115" s="612"/>
      <c r="BE115" s="612"/>
      <c r="BF115" s="612"/>
      <c r="BG115" s="612"/>
      <c r="BH115" s="612"/>
      <c r="BI115" s="612"/>
      <c r="BJ115" s="612"/>
      <c r="BK115" s="612"/>
      <c r="BL115" s="612"/>
      <c r="BM115" s="612"/>
      <c r="BN115" s="612"/>
      <c r="BO115" s="612"/>
      <c r="BP115" s="612"/>
      <c r="BQ115" s="612"/>
      <c r="BR115" s="612"/>
      <c r="BS115" s="612"/>
      <c r="BT115" s="612"/>
      <c r="BU115" s="612"/>
      <c r="BV115" s="612"/>
      <c r="BW115" s="612"/>
      <c r="BX115" s="612"/>
      <c r="BY115" s="612"/>
      <c r="BZ115" s="612"/>
      <c r="CA115" s="612"/>
      <c r="CB115" s="612"/>
      <c r="CC115" s="612"/>
      <c r="CD115" s="612"/>
      <c r="CE115" s="612"/>
      <c r="CF115" s="612"/>
      <c r="CG115" s="612"/>
      <c r="CH115" s="612"/>
      <c r="CI115" s="612"/>
      <c r="CJ115" s="612"/>
      <c r="CK115" s="612"/>
      <c r="CL115" s="612"/>
      <c r="CM115" s="612"/>
      <c r="CN115" s="612"/>
      <c r="CO115" s="612"/>
      <c r="CP115" s="612"/>
      <c r="CQ115" s="612"/>
      <c r="CR115" s="612"/>
      <c r="CS115" s="612"/>
      <c r="CT115" s="612"/>
      <c r="CU115" s="612"/>
      <c r="CV115" s="612"/>
      <c r="CW115" s="612"/>
      <c r="CX115" s="612"/>
      <c r="CY115" s="612"/>
      <c r="CZ115" s="612"/>
    </row>
    <row r="116" spans="1:104" s="4" customFormat="1" ht="15" hidden="1" customHeight="1" x14ac:dyDescent="0.25">
      <c r="A116" s="614"/>
      <c r="B116" s="615"/>
      <c r="C116" s="615"/>
      <c r="D116" s="615"/>
      <c r="E116" s="615"/>
      <c r="F116" s="615"/>
      <c r="G116" s="616"/>
      <c r="H116" s="617"/>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8"/>
      <c r="AL116" s="618"/>
      <c r="AM116" s="618"/>
      <c r="AN116" s="618"/>
      <c r="AO116" s="618"/>
      <c r="AP116" s="618"/>
      <c r="AQ116" s="618"/>
      <c r="AR116" s="618"/>
      <c r="AS116" s="618"/>
      <c r="AT116" s="618"/>
      <c r="AU116" s="618"/>
      <c r="AV116" s="618"/>
      <c r="AW116" s="618"/>
      <c r="AX116" s="618"/>
      <c r="AY116" s="618"/>
      <c r="AZ116" s="618"/>
      <c r="BA116" s="618"/>
      <c r="BB116" s="619"/>
      <c r="BC116" s="605"/>
      <c r="BD116" s="606"/>
      <c r="BE116" s="606"/>
      <c r="BF116" s="606"/>
      <c r="BG116" s="606"/>
      <c r="BH116" s="606"/>
      <c r="BI116" s="606"/>
      <c r="BJ116" s="606"/>
      <c r="BK116" s="606"/>
      <c r="BL116" s="606"/>
      <c r="BM116" s="606"/>
      <c r="BN116" s="606"/>
      <c r="BO116" s="606"/>
      <c r="BP116" s="606"/>
      <c r="BQ116" s="606"/>
      <c r="BR116" s="607"/>
      <c r="BS116" s="605"/>
      <c r="BT116" s="606"/>
      <c r="BU116" s="606"/>
      <c r="BV116" s="606"/>
      <c r="BW116" s="606"/>
      <c r="BX116" s="606"/>
      <c r="BY116" s="606"/>
      <c r="BZ116" s="606"/>
      <c r="CA116" s="606"/>
      <c r="CB116" s="606"/>
      <c r="CC116" s="606"/>
      <c r="CD116" s="606"/>
      <c r="CE116" s="606"/>
      <c r="CF116" s="606"/>
      <c r="CG116" s="606"/>
      <c r="CH116" s="607"/>
      <c r="CI116" s="605"/>
      <c r="CJ116" s="606"/>
      <c r="CK116" s="606"/>
      <c r="CL116" s="606"/>
      <c r="CM116" s="606"/>
      <c r="CN116" s="606"/>
      <c r="CO116" s="606"/>
      <c r="CP116" s="606"/>
      <c r="CQ116" s="606"/>
      <c r="CR116" s="606"/>
      <c r="CS116" s="606"/>
      <c r="CT116" s="606"/>
      <c r="CU116" s="606"/>
      <c r="CV116" s="606"/>
      <c r="CW116" s="606"/>
      <c r="CX116" s="606"/>
      <c r="CY116" s="606"/>
      <c r="CZ116" s="607"/>
    </row>
    <row r="117" spans="1:104" s="4" customFormat="1" ht="15" hidden="1" customHeight="1" x14ac:dyDescent="0.25">
      <c r="A117" s="630" t="s">
        <v>262</v>
      </c>
      <c r="B117" s="631"/>
      <c r="C117" s="631"/>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1"/>
      <c r="AD117" s="631"/>
      <c r="AE117" s="631"/>
      <c r="AF117" s="631"/>
      <c r="AG117" s="631"/>
      <c r="AH117" s="631"/>
      <c r="AI117" s="631"/>
      <c r="AJ117" s="631"/>
      <c r="AK117" s="631"/>
      <c r="AL117" s="631"/>
      <c r="AM117" s="631"/>
      <c r="AN117" s="631"/>
      <c r="AO117" s="631"/>
      <c r="AP117" s="631"/>
      <c r="AQ117" s="631"/>
      <c r="AR117" s="631"/>
      <c r="AS117" s="631"/>
      <c r="AT117" s="631"/>
      <c r="AU117" s="631"/>
      <c r="AV117" s="631"/>
      <c r="AW117" s="631"/>
      <c r="AX117" s="631"/>
      <c r="AY117" s="631"/>
      <c r="AZ117" s="631"/>
      <c r="BA117" s="631"/>
      <c r="BB117" s="632"/>
      <c r="BC117" s="605" t="s">
        <v>4</v>
      </c>
      <c r="BD117" s="606"/>
      <c r="BE117" s="606"/>
      <c r="BF117" s="606"/>
      <c r="BG117" s="606"/>
      <c r="BH117" s="606"/>
      <c r="BI117" s="606"/>
      <c r="BJ117" s="606"/>
      <c r="BK117" s="606"/>
      <c r="BL117" s="606"/>
      <c r="BM117" s="606"/>
      <c r="BN117" s="606"/>
      <c r="BO117" s="606"/>
      <c r="BP117" s="606"/>
      <c r="BQ117" s="606"/>
      <c r="BR117" s="607"/>
      <c r="BS117" s="605" t="s">
        <v>4</v>
      </c>
      <c r="BT117" s="606"/>
      <c r="BU117" s="606"/>
      <c r="BV117" s="606"/>
      <c r="BW117" s="606"/>
      <c r="BX117" s="606"/>
      <c r="BY117" s="606"/>
      <c r="BZ117" s="606"/>
      <c r="CA117" s="606"/>
      <c r="CB117" s="606"/>
      <c r="CC117" s="606"/>
      <c r="CD117" s="606"/>
      <c r="CE117" s="606"/>
      <c r="CF117" s="606"/>
      <c r="CG117" s="606"/>
      <c r="CH117" s="607"/>
      <c r="CI117" s="605"/>
      <c r="CJ117" s="606"/>
      <c r="CK117" s="606"/>
      <c r="CL117" s="606"/>
      <c r="CM117" s="606"/>
      <c r="CN117" s="606"/>
      <c r="CO117" s="606"/>
      <c r="CP117" s="606"/>
      <c r="CQ117" s="606"/>
      <c r="CR117" s="606"/>
      <c r="CS117" s="606"/>
      <c r="CT117" s="606"/>
      <c r="CU117" s="606"/>
      <c r="CV117" s="606"/>
      <c r="CW117" s="606"/>
      <c r="CX117" s="606"/>
      <c r="CY117" s="606"/>
      <c r="CZ117" s="607"/>
    </row>
    <row r="118" spans="1:104" s="4" customFormat="1" ht="15" hidden="1" customHeight="1" x14ac:dyDescent="0.25">
      <c r="A118" s="611" t="s">
        <v>241</v>
      </c>
      <c r="B118" s="612"/>
      <c r="C118" s="612"/>
      <c r="D118" s="612"/>
      <c r="E118" s="612"/>
      <c r="F118" s="612"/>
      <c r="G118" s="612"/>
      <c r="H118" s="612"/>
      <c r="I118" s="612"/>
      <c r="J118" s="612"/>
      <c r="K118" s="612"/>
      <c r="L118" s="612"/>
      <c r="M118" s="612"/>
      <c r="N118" s="612"/>
      <c r="O118" s="612"/>
      <c r="P118" s="612"/>
      <c r="Q118" s="612"/>
      <c r="R118" s="612"/>
      <c r="S118" s="612"/>
      <c r="T118" s="612"/>
      <c r="U118" s="612"/>
      <c r="V118" s="612"/>
      <c r="W118" s="612"/>
      <c r="X118" s="612"/>
      <c r="Y118" s="612"/>
      <c r="Z118" s="612"/>
      <c r="AA118" s="612"/>
      <c r="AB118" s="612"/>
      <c r="AC118" s="612"/>
      <c r="AD118" s="612"/>
      <c r="AE118" s="612"/>
      <c r="AF118" s="612"/>
      <c r="AG118" s="612"/>
      <c r="AH118" s="612"/>
      <c r="AI118" s="612"/>
      <c r="AJ118" s="612"/>
      <c r="AK118" s="612"/>
      <c r="AL118" s="612"/>
      <c r="AM118" s="612"/>
      <c r="AN118" s="612"/>
      <c r="AO118" s="612"/>
      <c r="AP118" s="612"/>
      <c r="AQ118" s="612"/>
      <c r="AR118" s="612"/>
      <c r="AS118" s="612"/>
      <c r="AT118" s="612"/>
      <c r="AU118" s="612"/>
      <c r="AV118" s="612"/>
      <c r="AW118" s="612"/>
      <c r="AX118" s="612"/>
      <c r="AY118" s="612"/>
      <c r="AZ118" s="612"/>
      <c r="BA118" s="612"/>
      <c r="BB118" s="612"/>
      <c r="BC118" s="612"/>
      <c r="BD118" s="612"/>
      <c r="BE118" s="612"/>
      <c r="BF118" s="612"/>
      <c r="BG118" s="612"/>
      <c r="BH118" s="612"/>
      <c r="BI118" s="612"/>
      <c r="BJ118" s="612"/>
      <c r="BK118" s="612"/>
      <c r="BL118" s="612"/>
      <c r="BM118" s="612"/>
      <c r="BN118" s="612"/>
      <c r="BO118" s="612"/>
      <c r="BP118" s="612"/>
      <c r="BQ118" s="612"/>
      <c r="BR118" s="612"/>
      <c r="BS118" s="612"/>
      <c r="BT118" s="612"/>
      <c r="BU118" s="612"/>
      <c r="BV118" s="612"/>
      <c r="BW118" s="612"/>
      <c r="BX118" s="612"/>
      <c r="BY118" s="612"/>
      <c r="BZ118" s="612"/>
      <c r="CA118" s="612"/>
      <c r="CB118" s="612"/>
      <c r="CC118" s="612"/>
      <c r="CD118" s="612"/>
      <c r="CE118" s="612"/>
      <c r="CF118" s="612"/>
      <c r="CG118" s="612"/>
      <c r="CH118" s="612"/>
      <c r="CI118" s="612"/>
      <c r="CJ118" s="612"/>
      <c r="CK118" s="612"/>
      <c r="CL118" s="612"/>
      <c r="CM118" s="612"/>
      <c r="CN118" s="612"/>
      <c r="CO118" s="612"/>
      <c r="CP118" s="612"/>
      <c r="CQ118" s="612"/>
      <c r="CR118" s="612"/>
      <c r="CS118" s="612"/>
      <c r="CT118" s="612"/>
      <c r="CU118" s="612"/>
      <c r="CV118" s="612"/>
      <c r="CW118" s="612"/>
      <c r="CX118" s="612"/>
      <c r="CY118" s="612"/>
      <c r="CZ118" s="612"/>
    </row>
    <row r="119" spans="1:104" s="4" customFormat="1" ht="15" hidden="1" customHeight="1" x14ac:dyDescent="0.25">
      <c r="A119" s="614"/>
      <c r="B119" s="615"/>
      <c r="C119" s="615"/>
      <c r="D119" s="615"/>
      <c r="E119" s="615"/>
      <c r="F119" s="615"/>
      <c r="G119" s="616"/>
      <c r="H119" s="617"/>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18"/>
      <c r="AL119" s="618"/>
      <c r="AM119" s="618"/>
      <c r="AN119" s="618"/>
      <c r="AO119" s="618"/>
      <c r="AP119" s="618"/>
      <c r="AQ119" s="618"/>
      <c r="AR119" s="618"/>
      <c r="AS119" s="618"/>
      <c r="AT119" s="618"/>
      <c r="AU119" s="618"/>
      <c r="AV119" s="618"/>
      <c r="AW119" s="618"/>
      <c r="AX119" s="618"/>
      <c r="AY119" s="618"/>
      <c r="AZ119" s="618"/>
      <c r="BA119" s="618"/>
      <c r="BB119" s="619"/>
      <c r="BC119" s="605"/>
      <c r="BD119" s="606"/>
      <c r="BE119" s="606"/>
      <c r="BF119" s="606"/>
      <c r="BG119" s="606"/>
      <c r="BH119" s="606"/>
      <c r="BI119" s="606"/>
      <c r="BJ119" s="606"/>
      <c r="BK119" s="606"/>
      <c r="BL119" s="606"/>
      <c r="BM119" s="606"/>
      <c r="BN119" s="606"/>
      <c r="BO119" s="606"/>
      <c r="BP119" s="606"/>
      <c r="BQ119" s="606"/>
      <c r="BR119" s="607"/>
      <c r="BS119" s="605"/>
      <c r="BT119" s="606"/>
      <c r="BU119" s="606"/>
      <c r="BV119" s="606"/>
      <c r="BW119" s="606"/>
      <c r="BX119" s="606"/>
      <c r="BY119" s="606"/>
      <c r="BZ119" s="606"/>
      <c r="CA119" s="606"/>
      <c r="CB119" s="606"/>
      <c r="CC119" s="606"/>
      <c r="CD119" s="606"/>
      <c r="CE119" s="606"/>
      <c r="CF119" s="606"/>
      <c r="CG119" s="606"/>
      <c r="CH119" s="607"/>
      <c r="CI119" s="605"/>
      <c r="CJ119" s="606"/>
      <c r="CK119" s="606"/>
      <c r="CL119" s="606"/>
      <c r="CM119" s="606"/>
      <c r="CN119" s="606"/>
      <c r="CO119" s="606"/>
      <c r="CP119" s="606"/>
      <c r="CQ119" s="606"/>
      <c r="CR119" s="606"/>
      <c r="CS119" s="606"/>
      <c r="CT119" s="606"/>
      <c r="CU119" s="606"/>
      <c r="CV119" s="606"/>
      <c r="CW119" s="606"/>
      <c r="CX119" s="606"/>
      <c r="CY119" s="606"/>
      <c r="CZ119" s="607"/>
    </row>
    <row r="120" spans="1:104" s="4" customFormat="1" ht="15" hidden="1" customHeight="1" x14ac:dyDescent="0.25">
      <c r="A120" s="630" t="s">
        <v>262</v>
      </c>
      <c r="B120" s="631"/>
      <c r="C120" s="631"/>
      <c r="D120" s="631"/>
      <c r="E120" s="631"/>
      <c r="F120" s="631"/>
      <c r="G120" s="631"/>
      <c r="H120" s="631"/>
      <c r="I120" s="631"/>
      <c r="J120" s="631"/>
      <c r="K120" s="631"/>
      <c r="L120" s="631"/>
      <c r="M120" s="631"/>
      <c r="N120" s="631"/>
      <c r="O120" s="631"/>
      <c r="P120" s="631"/>
      <c r="Q120" s="631"/>
      <c r="R120" s="631"/>
      <c r="S120" s="631"/>
      <c r="T120" s="631"/>
      <c r="U120" s="631"/>
      <c r="V120" s="631"/>
      <c r="W120" s="631"/>
      <c r="X120" s="631"/>
      <c r="Y120" s="631"/>
      <c r="Z120" s="631"/>
      <c r="AA120" s="631"/>
      <c r="AB120" s="631"/>
      <c r="AC120" s="631"/>
      <c r="AD120" s="631"/>
      <c r="AE120" s="631"/>
      <c r="AF120" s="631"/>
      <c r="AG120" s="631"/>
      <c r="AH120" s="631"/>
      <c r="AI120" s="631"/>
      <c r="AJ120" s="631"/>
      <c r="AK120" s="631"/>
      <c r="AL120" s="631"/>
      <c r="AM120" s="631"/>
      <c r="AN120" s="631"/>
      <c r="AO120" s="631"/>
      <c r="AP120" s="631"/>
      <c r="AQ120" s="631"/>
      <c r="AR120" s="631"/>
      <c r="AS120" s="631"/>
      <c r="AT120" s="631"/>
      <c r="AU120" s="631"/>
      <c r="AV120" s="631"/>
      <c r="AW120" s="631"/>
      <c r="AX120" s="631"/>
      <c r="AY120" s="631"/>
      <c r="AZ120" s="631"/>
      <c r="BA120" s="631"/>
      <c r="BB120" s="632"/>
      <c r="BC120" s="605" t="s">
        <v>4</v>
      </c>
      <c r="BD120" s="606"/>
      <c r="BE120" s="606"/>
      <c r="BF120" s="606"/>
      <c r="BG120" s="606"/>
      <c r="BH120" s="606"/>
      <c r="BI120" s="606"/>
      <c r="BJ120" s="606"/>
      <c r="BK120" s="606"/>
      <c r="BL120" s="606"/>
      <c r="BM120" s="606"/>
      <c r="BN120" s="606"/>
      <c r="BO120" s="606"/>
      <c r="BP120" s="606"/>
      <c r="BQ120" s="606"/>
      <c r="BR120" s="607"/>
      <c r="BS120" s="605" t="s">
        <v>4</v>
      </c>
      <c r="BT120" s="606"/>
      <c r="BU120" s="606"/>
      <c r="BV120" s="606"/>
      <c r="BW120" s="606"/>
      <c r="BX120" s="606"/>
      <c r="BY120" s="606"/>
      <c r="BZ120" s="606"/>
      <c r="CA120" s="606"/>
      <c r="CB120" s="606"/>
      <c r="CC120" s="606"/>
      <c r="CD120" s="606"/>
      <c r="CE120" s="606"/>
      <c r="CF120" s="606"/>
      <c r="CG120" s="606"/>
      <c r="CH120" s="607"/>
      <c r="CI120" s="605"/>
      <c r="CJ120" s="606"/>
      <c r="CK120" s="606"/>
      <c r="CL120" s="606"/>
      <c r="CM120" s="606"/>
      <c r="CN120" s="606"/>
      <c r="CO120" s="606"/>
      <c r="CP120" s="606"/>
      <c r="CQ120" s="606"/>
      <c r="CR120" s="606"/>
      <c r="CS120" s="606"/>
      <c r="CT120" s="606"/>
      <c r="CU120" s="606"/>
      <c r="CV120" s="606"/>
      <c r="CW120" s="606"/>
      <c r="CX120" s="606"/>
      <c r="CY120" s="606"/>
      <c r="CZ120" s="607"/>
    </row>
    <row r="121" spans="1:104" s="4" customFormat="1" ht="15" hidden="1" customHeight="1" x14ac:dyDescent="0.25">
      <c r="A121" s="630" t="s">
        <v>55</v>
      </c>
      <c r="B121" s="631"/>
      <c r="C121" s="631"/>
      <c r="D121" s="631"/>
      <c r="E121" s="631"/>
      <c r="F121" s="631"/>
      <c r="G121" s="631"/>
      <c r="H121" s="631"/>
      <c r="I121" s="631"/>
      <c r="J121" s="631"/>
      <c r="K121" s="631"/>
      <c r="L121" s="631"/>
      <c r="M121" s="631"/>
      <c r="N121" s="631"/>
      <c r="O121" s="631"/>
      <c r="P121" s="631"/>
      <c r="Q121" s="631"/>
      <c r="R121" s="631"/>
      <c r="S121" s="631"/>
      <c r="T121" s="631"/>
      <c r="U121" s="631"/>
      <c r="V121" s="631"/>
      <c r="W121" s="631"/>
      <c r="X121" s="631"/>
      <c r="Y121" s="631"/>
      <c r="Z121" s="631"/>
      <c r="AA121" s="631"/>
      <c r="AB121" s="631"/>
      <c r="AC121" s="631"/>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631"/>
      <c r="AY121" s="631"/>
      <c r="AZ121" s="631"/>
      <c r="BA121" s="631"/>
      <c r="BB121" s="632"/>
      <c r="BC121" s="605" t="s">
        <v>4</v>
      </c>
      <c r="BD121" s="606"/>
      <c r="BE121" s="606"/>
      <c r="BF121" s="606"/>
      <c r="BG121" s="606"/>
      <c r="BH121" s="606"/>
      <c r="BI121" s="606"/>
      <c r="BJ121" s="606"/>
      <c r="BK121" s="606"/>
      <c r="BL121" s="606"/>
      <c r="BM121" s="606"/>
      <c r="BN121" s="606"/>
      <c r="BO121" s="606"/>
      <c r="BP121" s="606"/>
      <c r="BQ121" s="606"/>
      <c r="BR121" s="607"/>
      <c r="BS121" s="605" t="s">
        <v>4</v>
      </c>
      <c r="BT121" s="606"/>
      <c r="BU121" s="606"/>
      <c r="BV121" s="606"/>
      <c r="BW121" s="606"/>
      <c r="BX121" s="606"/>
      <c r="BY121" s="606"/>
      <c r="BZ121" s="606"/>
      <c r="CA121" s="606"/>
      <c r="CB121" s="606"/>
      <c r="CC121" s="606"/>
      <c r="CD121" s="606"/>
      <c r="CE121" s="606"/>
      <c r="CF121" s="606"/>
      <c r="CG121" s="606"/>
      <c r="CH121" s="607"/>
      <c r="CI121" s="605"/>
      <c r="CJ121" s="606"/>
      <c r="CK121" s="606"/>
      <c r="CL121" s="606"/>
      <c r="CM121" s="606"/>
      <c r="CN121" s="606"/>
      <c r="CO121" s="606"/>
      <c r="CP121" s="606"/>
      <c r="CQ121" s="606"/>
      <c r="CR121" s="606"/>
      <c r="CS121" s="606"/>
      <c r="CT121" s="606"/>
      <c r="CU121" s="606"/>
      <c r="CV121" s="606"/>
      <c r="CW121" s="606"/>
      <c r="CX121" s="606"/>
      <c r="CY121" s="606"/>
      <c r="CZ121" s="607"/>
    </row>
    <row r="122" spans="1:104" s="4" customFormat="1" ht="15" customHeight="1" x14ac:dyDescent="0.25">
      <c r="A122" s="307"/>
      <c r="B122" s="307"/>
      <c r="C122" s="307"/>
      <c r="D122" s="307"/>
      <c r="E122" s="307"/>
      <c r="F122" s="307"/>
      <c r="G122" s="307"/>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79"/>
      <c r="AY122" s="279"/>
      <c r="AZ122" s="279"/>
      <c r="BA122" s="279"/>
      <c r="BB122" s="279"/>
      <c r="BC122" s="300"/>
      <c r="BD122" s="300"/>
      <c r="BE122" s="300"/>
      <c r="BF122" s="300"/>
      <c r="BG122" s="300"/>
      <c r="BH122" s="300"/>
      <c r="BI122" s="300"/>
      <c r="BJ122" s="300"/>
      <c r="BK122" s="300"/>
      <c r="BL122" s="300"/>
      <c r="BM122" s="300"/>
      <c r="BN122" s="300"/>
      <c r="BO122" s="300"/>
      <c r="BP122" s="300"/>
      <c r="BQ122" s="300"/>
      <c r="BR122" s="300"/>
      <c r="BS122" s="300"/>
      <c r="BT122" s="300"/>
      <c r="BU122" s="300"/>
      <c r="BV122" s="300"/>
      <c r="BW122" s="300"/>
      <c r="BX122" s="300"/>
      <c r="BY122" s="300"/>
      <c r="BZ122" s="300"/>
      <c r="CA122" s="300"/>
      <c r="CB122" s="300"/>
      <c r="CC122" s="300"/>
      <c r="CD122" s="300"/>
      <c r="CE122" s="300"/>
      <c r="CF122" s="300"/>
      <c r="CG122" s="300"/>
      <c r="CH122" s="300"/>
      <c r="CI122" s="300"/>
      <c r="CJ122" s="300"/>
      <c r="CK122" s="300"/>
      <c r="CL122" s="300"/>
      <c r="CM122" s="300"/>
      <c r="CN122" s="300"/>
      <c r="CO122" s="300"/>
      <c r="CP122" s="300"/>
      <c r="CQ122" s="300"/>
      <c r="CR122" s="300"/>
      <c r="CS122" s="300"/>
      <c r="CT122" s="300"/>
      <c r="CU122" s="300"/>
      <c r="CV122" s="300"/>
      <c r="CW122" s="300"/>
      <c r="CX122" s="300"/>
      <c r="CY122" s="300"/>
      <c r="CZ122" s="300"/>
    </row>
    <row r="123" spans="1:104" s="209" customFormat="1" ht="14.25" x14ac:dyDescent="0.2">
      <c r="A123" s="644" t="s">
        <v>606</v>
      </c>
      <c r="B123" s="644"/>
      <c r="C123" s="644"/>
      <c r="D123" s="644"/>
      <c r="E123" s="644"/>
      <c r="F123" s="644"/>
      <c r="G123" s="644"/>
      <c r="H123" s="644"/>
      <c r="I123" s="644"/>
      <c r="J123" s="644"/>
      <c r="K123" s="644"/>
      <c r="L123" s="644"/>
      <c r="M123" s="644"/>
      <c r="N123" s="644"/>
      <c r="O123" s="644"/>
      <c r="P123" s="644"/>
      <c r="Q123" s="644"/>
      <c r="R123" s="644"/>
      <c r="S123" s="644"/>
      <c r="T123" s="644"/>
      <c r="U123" s="644"/>
      <c r="V123" s="644"/>
      <c r="W123" s="644"/>
      <c r="X123" s="644"/>
      <c r="Y123" s="644"/>
      <c r="Z123" s="644"/>
      <c r="AA123" s="644"/>
      <c r="AB123" s="644"/>
      <c r="AC123" s="644"/>
      <c r="AD123" s="644"/>
      <c r="AE123" s="644"/>
      <c r="AF123" s="644"/>
      <c r="AG123" s="644"/>
      <c r="AH123" s="644"/>
      <c r="AI123" s="644"/>
      <c r="AJ123" s="644"/>
      <c r="AK123" s="644"/>
      <c r="AL123" s="644"/>
      <c r="AM123" s="644"/>
      <c r="AN123" s="644"/>
      <c r="AO123" s="644"/>
      <c r="AP123" s="644"/>
      <c r="AQ123" s="644"/>
      <c r="AR123" s="644"/>
      <c r="AS123" s="644"/>
      <c r="AT123" s="644"/>
      <c r="AU123" s="644"/>
      <c r="AV123" s="644"/>
      <c r="AW123" s="644"/>
      <c r="AX123" s="644"/>
      <c r="AY123" s="644"/>
      <c r="AZ123" s="644"/>
      <c r="BA123" s="644"/>
      <c r="BB123" s="644"/>
      <c r="BC123" s="644"/>
      <c r="BD123" s="644"/>
      <c r="BE123" s="644"/>
      <c r="BF123" s="644"/>
      <c r="BG123" s="644"/>
      <c r="BH123" s="644"/>
      <c r="BI123" s="644"/>
      <c r="BJ123" s="644"/>
      <c r="BK123" s="644"/>
      <c r="BL123" s="644"/>
      <c r="BM123" s="644"/>
      <c r="BN123" s="644"/>
      <c r="BO123" s="644"/>
      <c r="BP123" s="644"/>
      <c r="BQ123" s="644"/>
      <c r="BR123" s="644"/>
      <c r="BS123" s="644"/>
      <c r="BT123" s="644"/>
      <c r="BU123" s="644"/>
      <c r="BV123" s="644"/>
      <c r="BW123" s="644"/>
      <c r="BX123" s="644"/>
      <c r="BY123" s="644"/>
      <c r="BZ123" s="644"/>
      <c r="CA123" s="644"/>
      <c r="CB123" s="644"/>
      <c r="CC123" s="644"/>
      <c r="CD123" s="644"/>
      <c r="CE123" s="644"/>
      <c r="CF123" s="644"/>
      <c r="CG123" s="644"/>
      <c r="CH123" s="644"/>
      <c r="CI123" s="644"/>
      <c r="CJ123" s="644"/>
      <c r="CK123" s="644"/>
      <c r="CL123" s="644"/>
      <c r="CM123" s="644"/>
      <c r="CN123" s="644"/>
      <c r="CO123" s="644"/>
      <c r="CP123" s="644"/>
      <c r="CQ123" s="644"/>
      <c r="CR123" s="644"/>
      <c r="CS123" s="644"/>
      <c r="CT123" s="644"/>
      <c r="CU123" s="644"/>
      <c r="CV123" s="644"/>
      <c r="CW123" s="644"/>
      <c r="CX123" s="644"/>
      <c r="CY123" s="644"/>
      <c r="CZ123" s="644"/>
    </row>
    <row r="124" spans="1:104" ht="12" customHeight="1" x14ac:dyDescent="0.25"/>
    <row r="125" spans="1:104" s="209" customFormat="1" ht="12.75" customHeight="1" x14ac:dyDescent="0.2">
      <c r="A125" s="644" t="s">
        <v>607</v>
      </c>
      <c r="B125" s="644"/>
      <c r="C125" s="644"/>
      <c r="D125" s="644"/>
      <c r="E125" s="644"/>
      <c r="F125" s="644"/>
      <c r="G125" s="644"/>
      <c r="H125" s="644"/>
      <c r="I125" s="644"/>
      <c r="J125" s="644"/>
      <c r="K125" s="644"/>
      <c r="L125" s="644"/>
      <c r="M125" s="644"/>
      <c r="N125" s="644"/>
      <c r="O125" s="644"/>
      <c r="P125" s="644"/>
      <c r="Q125" s="644"/>
      <c r="R125" s="644"/>
      <c r="S125" s="644"/>
      <c r="T125" s="644"/>
      <c r="U125" s="644"/>
      <c r="V125" s="644"/>
      <c r="W125" s="644"/>
      <c r="X125" s="644"/>
      <c r="Y125" s="644"/>
      <c r="Z125" s="644"/>
      <c r="AA125" s="644"/>
      <c r="AB125" s="644"/>
      <c r="AC125" s="644"/>
      <c r="AD125" s="644"/>
      <c r="AE125" s="644"/>
      <c r="AF125" s="644"/>
      <c r="AG125" s="644"/>
      <c r="AH125" s="644"/>
      <c r="AI125" s="644"/>
      <c r="AJ125" s="644"/>
      <c r="AK125" s="644"/>
      <c r="AL125" s="644"/>
      <c r="AM125" s="644"/>
      <c r="AN125" s="644"/>
      <c r="AO125" s="644"/>
      <c r="AP125" s="644"/>
      <c r="AQ125" s="644"/>
      <c r="AR125" s="644"/>
      <c r="AS125" s="644"/>
      <c r="AT125" s="644"/>
      <c r="AU125" s="644"/>
      <c r="AV125" s="644"/>
      <c r="AW125" s="644"/>
      <c r="AX125" s="644"/>
      <c r="AY125" s="644"/>
      <c r="AZ125" s="644"/>
      <c r="BA125" s="644"/>
      <c r="BB125" s="644"/>
      <c r="BC125" s="644"/>
      <c r="BD125" s="644"/>
      <c r="BE125" s="644"/>
      <c r="BF125" s="644"/>
      <c r="BG125" s="644"/>
      <c r="BH125" s="644"/>
      <c r="BI125" s="644"/>
      <c r="BJ125" s="644"/>
      <c r="BK125" s="644"/>
      <c r="BL125" s="644"/>
      <c r="BM125" s="644"/>
      <c r="BN125" s="644"/>
      <c r="BO125" s="644"/>
      <c r="BP125" s="644"/>
      <c r="BQ125" s="644"/>
      <c r="BR125" s="644"/>
      <c r="BS125" s="644"/>
      <c r="BT125" s="644"/>
      <c r="BU125" s="644"/>
      <c r="BV125" s="644"/>
      <c r="BW125" s="644"/>
      <c r="BX125" s="644"/>
      <c r="BY125" s="644"/>
      <c r="BZ125" s="644"/>
      <c r="CA125" s="644"/>
      <c r="CB125" s="644"/>
      <c r="CC125" s="644"/>
      <c r="CD125" s="644"/>
      <c r="CE125" s="644"/>
      <c r="CF125" s="644"/>
      <c r="CG125" s="644"/>
      <c r="CH125" s="644"/>
      <c r="CI125" s="644"/>
      <c r="CJ125" s="644"/>
      <c r="CK125" s="644"/>
      <c r="CL125" s="644"/>
      <c r="CM125" s="644"/>
      <c r="CN125" s="644"/>
      <c r="CO125" s="644"/>
      <c r="CP125" s="644"/>
      <c r="CQ125" s="644"/>
      <c r="CR125" s="644"/>
      <c r="CS125" s="644"/>
      <c r="CT125" s="644"/>
      <c r="CU125" s="644"/>
      <c r="CV125" s="644"/>
      <c r="CW125" s="644"/>
      <c r="CX125" s="644"/>
      <c r="CY125" s="644"/>
      <c r="CZ125" s="644"/>
    </row>
    <row r="126" spans="1:104" ht="9" customHeight="1" x14ac:dyDescent="0.25"/>
    <row r="127" spans="1:104" s="209" customFormat="1" ht="14.25" x14ac:dyDescent="0.2">
      <c r="A127" s="302" t="s">
        <v>46</v>
      </c>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604" t="s">
        <v>445</v>
      </c>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4"/>
      <c r="AY127" s="604"/>
      <c r="AZ127" s="604"/>
      <c r="BA127" s="604"/>
      <c r="BB127" s="604"/>
      <c r="BC127" s="604"/>
      <c r="BD127" s="604"/>
      <c r="BE127" s="604"/>
      <c r="BF127" s="604"/>
      <c r="BG127" s="604"/>
      <c r="BH127" s="604"/>
      <c r="BI127" s="604"/>
      <c r="BJ127" s="604"/>
      <c r="BK127" s="604"/>
      <c r="BL127" s="604"/>
      <c r="BM127" s="604"/>
      <c r="BN127" s="604"/>
      <c r="BO127" s="604"/>
      <c r="BP127" s="604"/>
      <c r="BQ127" s="604"/>
      <c r="BR127" s="604"/>
      <c r="BS127" s="604"/>
      <c r="BT127" s="604"/>
      <c r="BU127" s="604"/>
      <c r="BV127" s="604"/>
      <c r="BW127" s="604"/>
      <c r="BX127" s="604"/>
      <c r="BY127" s="604"/>
      <c r="BZ127" s="604"/>
      <c r="CA127" s="604"/>
      <c r="CB127" s="604"/>
      <c r="CC127" s="604"/>
      <c r="CD127" s="604"/>
      <c r="CE127" s="604"/>
      <c r="CF127" s="604"/>
      <c r="CG127" s="604"/>
      <c r="CH127" s="604"/>
      <c r="CI127" s="604"/>
      <c r="CJ127" s="604"/>
      <c r="CK127" s="604"/>
      <c r="CL127" s="604"/>
      <c r="CM127" s="604"/>
      <c r="CN127" s="604"/>
      <c r="CO127" s="604"/>
      <c r="CP127" s="604"/>
      <c r="CQ127" s="604"/>
      <c r="CR127" s="604"/>
      <c r="CS127" s="604"/>
      <c r="CT127" s="604"/>
      <c r="CU127" s="604"/>
      <c r="CV127" s="604"/>
      <c r="CW127" s="604"/>
      <c r="CX127" s="604"/>
      <c r="CY127" s="604"/>
      <c r="CZ127" s="604"/>
    </row>
    <row r="128" spans="1:104" s="209" customFormat="1" ht="13.5" customHeight="1" x14ac:dyDescent="0.2">
      <c r="A128" s="302"/>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81"/>
      <c r="BM128" s="281"/>
      <c r="BN128" s="281"/>
      <c r="BO128" s="281"/>
      <c r="BP128" s="281"/>
      <c r="BQ128" s="281"/>
      <c r="BR128" s="281"/>
      <c r="BS128" s="281"/>
      <c r="BT128" s="281"/>
      <c r="BU128" s="281"/>
      <c r="BV128" s="281"/>
      <c r="BW128" s="281"/>
      <c r="BX128" s="281"/>
      <c r="BY128" s="281"/>
      <c r="BZ128" s="281"/>
      <c r="CA128" s="281"/>
      <c r="CB128" s="281"/>
      <c r="CC128" s="281"/>
      <c r="CD128" s="281"/>
      <c r="CE128" s="281"/>
      <c r="CF128" s="281"/>
      <c r="CG128" s="281"/>
      <c r="CH128" s="281"/>
      <c r="CI128" s="281"/>
      <c r="CJ128" s="281"/>
      <c r="CK128" s="281"/>
      <c r="CL128" s="281"/>
      <c r="CM128" s="281"/>
      <c r="CN128" s="281"/>
      <c r="CO128" s="281"/>
      <c r="CP128" s="281"/>
      <c r="CQ128" s="281"/>
      <c r="CR128" s="281"/>
      <c r="CS128" s="281"/>
      <c r="CT128" s="281"/>
      <c r="CU128" s="281"/>
      <c r="CV128" s="281"/>
      <c r="CW128" s="281"/>
      <c r="CX128" s="281"/>
      <c r="CY128" s="281"/>
      <c r="CZ128" s="281"/>
    </row>
    <row r="129" spans="1:104" s="210" customFormat="1" ht="63.75" customHeight="1" x14ac:dyDescent="0.25">
      <c r="A129" s="565" t="s">
        <v>48</v>
      </c>
      <c r="B129" s="566"/>
      <c r="C129" s="566"/>
      <c r="D129" s="566"/>
      <c r="E129" s="566"/>
      <c r="F129" s="566"/>
      <c r="G129" s="567"/>
      <c r="H129" s="565" t="s">
        <v>0</v>
      </c>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6"/>
      <c r="AY129" s="566"/>
      <c r="AZ129" s="566"/>
      <c r="BA129" s="566"/>
      <c r="BB129" s="567"/>
      <c r="BC129" s="583" t="s">
        <v>76</v>
      </c>
      <c r="BD129" s="584"/>
      <c r="BE129" s="584"/>
      <c r="BF129" s="584"/>
      <c r="BG129" s="584"/>
      <c r="BH129" s="584"/>
      <c r="BI129" s="584"/>
      <c r="BJ129" s="584"/>
      <c r="BK129" s="584"/>
      <c r="BL129" s="584"/>
      <c r="BM129" s="584"/>
      <c r="BN129" s="584"/>
      <c r="BO129" s="584"/>
      <c r="BP129" s="584"/>
      <c r="BQ129" s="584"/>
      <c r="BR129" s="585"/>
      <c r="BS129" s="589" t="s">
        <v>77</v>
      </c>
      <c r="BT129" s="589"/>
      <c r="BU129" s="589"/>
      <c r="BV129" s="589"/>
      <c r="BW129" s="589"/>
      <c r="BX129" s="589"/>
      <c r="BY129" s="589"/>
      <c r="BZ129" s="589"/>
      <c r="CA129" s="589"/>
      <c r="CB129" s="589"/>
      <c r="CC129" s="589"/>
      <c r="CD129" s="589"/>
      <c r="CE129" s="589"/>
      <c r="CF129" s="589"/>
      <c r="CG129" s="589"/>
      <c r="CH129" s="589"/>
      <c r="CI129" s="589" t="s">
        <v>78</v>
      </c>
      <c r="CJ129" s="589"/>
      <c r="CK129" s="589"/>
      <c r="CL129" s="589"/>
      <c r="CM129" s="589"/>
      <c r="CN129" s="589"/>
      <c r="CO129" s="589"/>
      <c r="CP129" s="589"/>
      <c r="CQ129" s="589"/>
      <c r="CR129" s="589"/>
      <c r="CS129" s="589"/>
      <c r="CT129" s="589"/>
      <c r="CU129" s="589"/>
      <c r="CV129" s="589"/>
      <c r="CW129" s="589"/>
      <c r="CX129" s="589"/>
      <c r="CY129" s="589"/>
      <c r="CZ129" s="589"/>
    </row>
    <row r="130" spans="1:104" s="3" customFormat="1" ht="12.75" x14ac:dyDescent="0.25">
      <c r="A130" s="582">
        <v>1</v>
      </c>
      <c r="B130" s="582"/>
      <c r="C130" s="582"/>
      <c r="D130" s="582"/>
      <c r="E130" s="582"/>
      <c r="F130" s="582"/>
      <c r="G130" s="582"/>
      <c r="H130" s="582">
        <v>2</v>
      </c>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2"/>
      <c r="AY130" s="582"/>
      <c r="AZ130" s="582"/>
      <c r="BA130" s="582"/>
      <c r="BB130" s="582"/>
      <c r="BC130" s="582">
        <v>3</v>
      </c>
      <c r="BD130" s="582"/>
      <c r="BE130" s="582"/>
      <c r="BF130" s="582"/>
      <c r="BG130" s="582"/>
      <c r="BH130" s="582"/>
      <c r="BI130" s="582"/>
      <c r="BJ130" s="582"/>
      <c r="BK130" s="582"/>
      <c r="BL130" s="582"/>
      <c r="BM130" s="582"/>
      <c r="BN130" s="582"/>
      <c r="BO130" s="582"/>
      <c r="BP130" s="582"/>
      <c r="BQ130" s="582"/>
      <c r="BR130" s="582"/>
      <c r="BS130" s="582">
        <v>4</v>
      </c>
      <c r="BT130" s="582"/>
      <c r="BU130" s="582"/>
      <c r="BV130" s="582"/>
      <c r="BW130" s="582"/>
      <c r="BX130" s="582"/>
      <c r="BY130" s="582"/>
      <c r="BZ130" s="582"/>
      <c r="CA130" s="582"/>
      <c r="CB130" s="582"/>
      <c r="CC130" s="582"/>
      <c r="CD130" s="582"/>
      <c r="CE130" s="582"/>
      <c r="CF130" s="582"/>
      <c r="CG130" s="582"/>
      <c r="CH130" s="582"/>
      <c r="CI130" s="582">
        <v>5</v>
      </c>
      <c r="CJ130" s="582"/>
      <c r="CK130" s="582"/>
      <c r="CL130" s="582"/>
      <c r="CM130" s="582"/>
      <c r="CN130" s="582"/>
      <c r="CO130" s="582"/>
      <c r="CP130" s="582"/>
      <c r="CQ130" s="582"/>
      <c r="CR130" s="582"/>
      <c r="CS130" s="582"/>
      <c r="CT130" s="582"/>
      <c r="CU130" s="582"/>
      <c r="CV130" s="582"/>
      <c r="CW130" s="582"/>
      <c r="CX130" s="582"/>
      <c r="CY130" s="582"/>
      <c r="CZ130" s="582"/>
    </row>
    <row r="131" spans="1:104" s="198" customFormat="1" ht="15" customHeight="1" x14ac:dyDescent="0.25">
      <c r="A131" s="611" t="s">
        <v>438</v>
      </c>
      <c r="B131" s="612"/>
      <c r="C131" s="612"/>
      <c r="D131" s="612"/>
      <c r="E131" s="612"/>
      <c r="F131" s="612"/>
      <c r="G131" s="612"/>
      <c r="H131" s="612"/>
      <c r="I131" s="612"/>
      <c r="J131" s="612"/>
      <c r="K131" s="612"/>
      <c r="L131" s="612"/>
      <c r="M131" s="612"/>
      <c r="N131" s="612"/>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2"/>
      <c r="AY131" s="612"/>
      <c r="AZ131" s="612"/>
      <c r="BA131" s="612"/>
      <c r="BB131" s="612"/>
      <c r="BC131" s="612"/>
      <c r="BD131" s="612"/>
      <c r="BE131" s="612"/>
      <c r="BF131" s="612"/>
      <c r="BG131" s="612"/>
      <c r="BH131" s="612"/>
      <c r="BI131" s="612"/>
      <c r="BJ131" s="612"/>
      <c r="BK131" s="612"/>
      <c r="BL131" s="612"/>
      <c r="BM131" s="612"/>
      <c r="BN131" s="612"/>
      <c r="BO131" s="612"/>
      <c r="BP131" s="612"/>
      <c r="BQ131" s="612"/>
      <c r="BR131" s="612"/>
      <c r="BS131" s="612"/>
      <c r="BT131" s="612"/>
      <c r="BU131" s="612"/>
      <c r="BV131" s="612"/>
      <c r="BW131" s="612"/>
      <c r="BX131" s="612"/>
      <c r="BY131" s="612"/>
      <c r="BZ131" s="612"/>
      <c r="CA131" s="612"/>
      <c r="CB131" s="612"/>
      <c r="CC131" s="612"/>
      <c r="CD131" s="612"/>
      <c r="CE131" s="612"/>
      <c r="CF131" s="612"/>
      <c r="CG131" s="612"/>
      <c r="CH131" s="612"/>
      <c r="CI131" s="612"/>
      <c r="CJ131" s="612"/>
      <c r="CK131" s="612"/>
      <c r="CL131" s="612"/>
      <c r="CM131" s="612"/>
      <c r="CN131" s="612"/>
      <c r="CO131" s="612"/>
      <c r="CP131" s="612"/>
      <c r="CQ131" s="612"/>
      <c r="CR131" s="612"/>
      <c r="CS131" s="612"/>
      <c r="CT131" s="612"/>
      <c r="CU131" s="612"/>
      <c r="CV131" s="612"/>
      <c r="CW131" s="612"/>
      <c r="CX131" s="612"/>
      <c r="CY131" s="612"/>
      <c r="CZ131" s="613"/>
    </row>
    <row r="132" spans="1:104" s="4" customFormat="1" ht="15" customHeight="1" x14ac:dyDescent="0.25">
      <c r="A132" s="614" t="s">
        <v>424</v>
      </c>
      <c r="B132" s="615"/>
      <c r="C132" s="615"/>
      <c r="D132" s="615"/>
      <c r="E132" s="615"/>
      <c r="F132" s="615"/>
      <c r="G132" s="616"/>
      <c r="H132" s="617" t="s">
        <v>446</v>
      </c>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8"/>
      <c r="AY132" s="618"/>
      <c r="AZ132" s="618"/>
      <c r="BA132" s="618"/>
      <c r="BB132" s="619"/>
      <c r="BC132" s="620">
        <v>80391818.180000007</v>
      </c>
      <c r="BD132" s="621"/>
      <c r="BE132" s="621"/>
      <c r="BF132" s="621"/>
      <c r="BG132" s="621"/>
      <c r="BH132" s="621"/>
      <c r="BI132" s="621"/>
      <c r="BJ132" s="621"/>
      <c r="BK132" s="621"/>
      <c r="BL132" s="621"/>
      <c r="BM132" s="621"/>
      <c r="BN132" s="621"/>
      <c r="BO132" s="621"/>
      <c r="BP132" s="621"/>
      <c r="BQ132" s="621"/>
      <c r="BR132" s="622"/>
      <c r="BS132" s="605">
        <v>2.2000000000000002</v>
      </c>
      <c r="BT132" s="606"/>
      <c r="BU132" s="606"/>
      <c r="BV132" s="606"/>
      <c r="BW132" s="606"/>
      <c r="BX132" s="606"/>
      <c r="BY132" s="606"/>
      <c r="BZ132" s="606"/>
      <c r="CA132" s="606"/>
      <c r="CB132" s="606"/>
      <c r="CC132" s="606"/>
      <c r="CD132" s="606"/>
      <c r="CE132" s="606"/>
      <c r="CF132" s="606"/>
      <c r="CG132" s="606"/>
      <c r="CH132" s="607"/>
      <c r="CI132" s="620">
        <v>1768620</v>
      </c>
      <c r="CJ132" s="621"/>
      <c r="CK132" s="621"/>
      <c r="CL132" s="621"/>
      <c r="CM132" s="621"/>
      <c r="CN132" s="621"/>
      <c r="CO132" s="621"/>
      <c r="CP132" s="621"/>
      <c r="CQ132" s="621"/>
      <c r="CR132" s="621"/>
      <c r="CS132" s="621"/>
      <c r="CT132" s="621"/>
      <c r="CU132" s="621"/>
      <c r="CV132" s="621"/>
      <c r="CW132" s="621"/>
      <c r="CX132" s="621"/>
      <c r="CY132" s="621"/>
      <c r="CZ132" s="622"/>
    </row>
    <row r="133" spans="1:104" s="4" customFormat="1" ht="15" customHeight="1" x14ac:dyDescent="0.25">
      <c r="A133" s="614" t="s">
        <v>427</v>
      </c>
      <c r="B133" s="615"/>
      <c r="C133" s="615"/>
      <c r="D133" s="615"/>
      <c r="E133" s="615"/>
      <c r="F133" s="615"/>
      <c r="G133" s="616"/>
      <c r="H133" s="617" t="s">
        <v>447</v>
      </c>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8"/>
      <c r="AY133" s="618"/>
      <c r="AZ133" s="618"/>
      <c r="BA133" s="618"/>
      <c r="BB133" s="619"/>
      <c r="BC133" s="620">
        <v>2995133.34</v>
      </c>
      <c r="BD133" s="621"/>
      <c r="BE133" s="621"/>
      <c r="BF133" s="621"/>
      <c r="BG133" s="621"/>
      <c r="BH133" s="621"/>
      <c r="BI133" s="621"/>
      <c r="BJ133" s="621"/>
      <c r="BK133" s="621"/>
      <c r="BL133" s="621"/>
      <c r="BM133" s="621"/>
      <c r="BN133" s="621"/>
      <c r="BO133" s="621"/>
      <c r="BP133" s="621"/>
      <c r="BQ133" s="621"/>
      <c r="BR133" s="622"/>
      <c r="BS133" s="605">
        <v>1.5</v>
      </c>
      <c r="BT133" s="606"/>
      <c r="BU133" s="606"/>
      <c r="BV133" s="606"/>
      <c r="BW133" s="606"/>
      <c r="BX133" s="606"/>
      <c r="BY133" s="606"/>
      <c r="BZ133" s="606"/>
      <c r="CA133" s="606"/>
      <c r="CB133" s="606"/>
      <c r="CC133" s="606"/>
      <c r="CD133" s="606"/>
      <c r="CE133" s="606"/>
      <c r="CF133" s="606"/>
      <c r="CG133" s="606"/>
      <c r="CH133" s="607"/>
      <c r="CI133" s="620">
        <v>44927</v>
      </c>
      <c r="CJ133" s="621"/>
      <c r="CK133" s="621"/>
      <c r="CL133" s="621"/>
      <c r="CM133" s="621"/>
      <c r="CN133" s="621"/>
      <c r="CO133" s="621"/>
      <c r="CP133" s="621"/>
      <c r="CQ133" s="621"/>
      <c r="CR133" s="621"/>
      <c r="CS133" s="621"/>
      <c r="CT133" s="621"/>
      <c r="CU133" s="621"/>
      <c r="CV133" s="621"/>
      <c r="CW133" s="621"/>
      <c r="CX133" s="621"/>
      <c r="CY133" s="621"/>
      <c r="CZ133" s="622"/>
    </row>
    <row r="134" spans="1:104" s="4" customFormat="1" ht="15" hidden="1" customHeight="1" x14ac:dyDescent="0.25">
      <c r="A134" s="614" t="s">
        <v>429</v>
      </c>
      <c r="B134" s="615"/>
      <c r="C134" s="615"/>
      <c r="D134" s="615"/>
      <c r="E134" s="615"/>
      <c r="F134" s="615"/>
      <c r="G134" s="616"/>
      <c r="H134" s="617" t="s">
        <v>447</v>
      </c>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9"/>
      <c r="BC134" s="620">
        <v>327422</v>
      </c>
      <c r="BD134" s="621"/>
      <c r="BE134" s="621"/>
      <c r="BF134" s="621"/>
      <c r="BG134" s="621"/>
      <c r="BH134" s="621"/>
      <c r="BI134" s="621"/>
      <c r="BJ134" s="621"/>
      <c r="BK134" s="621"/>
      <c r="BL134" s="621"/>
      <c r="BM134" s="621"/>
      <c r="BN134" s="621"/>
      <c r="BO134" s="621"/>
      <c r="BP134" s="621"/>
      <c r="BQ134" s="621"/>
      <c r="BR134" s="622"/>
      <c r="BS134" s="605">
        <v>1.5</v>
      </c>
      <c r="BT134" s="606"/>
      <c r="BU134" s="606"/>
      <c r="BV134" s="606"/>
      <c r="BW134" s="606"/>
      <c r="BX134" s="606"/>
      <c r="BY134" s="606"/>
      <c r="BZ134" s="606"/>
      <c r="CA134" s="606"/>
      <c r="CB134" s="606"/>
      <c r="CC134" s="606"/>
      <c r="CD134" s="606"/>
      <c r="CE134" s="606"/>
      <c r="CF134" s="606"/>
      <c r="CG134" s="606"/>
      <c r="CH134" s="607"/>
      <c r="CI134" s="665"/>
      <c r="CJ134" s="666"/>
      <c r="CK134" s="666"/>
      <c r="CL134" s="666"/>
      <c r="CM134" s="666"/>
      <c r="CN134" s="666"/>
      <c r="CO134" s="666"/>
      <c r="CP134" s="666"/>
      <c r="CQ134" s="666"/>
      <c r="CR134" s="666"/>
      <c r="CS134" s="666"/>
      <c r="CT134" s="666"/>
      <c r="CU134" s="666"/>
      <c r="CV134" s="666"/>
      <c r="CW134" s="666"/>
      <c r="CX134" s="666"/>
      <c r="CY134" s="666"/>
      <c r="CZ134" s="667"/>
    </row>
    <row r="135" spans="1:104" s="4" customFormat="1" ht="15" customHeight="1" x14ac:dyDescent="0.25">
      <c r="A135" s="627" t="s">
        <v>262</v>
      </c>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8"/>
      <c r="AY135" s="628"/>
      <c r="AZ135" s="628"/>
      <c r="BA135" s="628"/>
      <c r="BB135" s="629"/>
      <c r="BC135" s="605" t="s">
        <v>4</v>
      </c>
      <c r="BD135" s="606"/>
      <c r="BE135" s="606"/>
      <c r="BF135" s="606"/>
      <c r="BG135" s="606"/>
      <c r="BH135" s="606"/>
      <c r="BI135" s="606"/>
      <c r="BJ135" s="606"/>
      <c r="BK135" s="606"/>
      <c r="BL135" s="606"/>
      <c r="BM135" s="606"/>
      <c r="BN135" s="606"/>
      <c r="BO135" s="606"/>
      <c r="BP135" s="606"/>
      <c r="BQ135" s="606"/>
      <c r="BR135" s="607"/>
      <c r="BS135" s="605" t="s">
        <v>4</v>
      </c>
      <c r="BT135" s="606"/>
      <c r="BU135" s="606"/>
      <c r="BV135" s="606"/>
      <c r="BW135" s="606"/>
      <c r="BX135" s="606"/>
      <c r="BY135" s="606"/>
      <c r="BZ135" s="606"/>
      <c r="CA135" s="606"/>
      <c r="CB135" s="606"/>
      <c r="CC135" s="606"/>
      <c r="CD135" s="606"/>
      <c r="CE135" s="606"/>
      <c r="CF135" s="606"/>
      <c r="CG135" s="606"/>
      <c r="CH135" s="607"/>
      <c r="CI135" s="608">
        <f>CI132+CI133</f>
        <v>1813547</v>
      </c>
      <c r="CJ135" s="609"/>
      <c r="CK135" s="609"/>
      <c r="CL135" s="609"/>
      <c r="CM135" s="609"/>
      <c r="CN135" s="609"/>
      <c r="CO135" s="609"/>
      <c r="CP135" s="609"/>
      <c r="CQ135" s="609"/>
      <c r="CR135" s="609"/>
      <c r="CS135" s="609"/>
      <c r="CT135" s="609"/>
      <c r="CU135" s="609"/>
      <c r="CV135" s="609"/>
      <c r="CW135" s="609"/>
      <c r="CX135" s="609"/>
      <c r="CY135" s="609"/>
      <c r="CZ135" s="610"/>
    </row>
    <row r="136" spans="1:104" s="4" customFormat="1" ht="15" hidden="1" customHeight="1" x14ac:dyDescent="0.25">
      <c r="A136" s="611" t="s">
        <v>608</v>
      </c>
      <c r="B136" s="612"/>
      <c r="C136" s="612"/>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2"/>
      <c r="AD136" s="612"/>
      <c r="AE136" s="612"/>
      <c r="AF136" s="612"/>
      <c r="AG136" s="612"/>
      <c r="AH136" s="612"/>
      <c r="AI136" s="612"/>
      <c r="AJ136" s="612"/>
      <c r="AK136" s="612"/>
      <c r="AL136" s="612"/>
      <c r="AM136" s="612"/>
      <c r="AN136" s="612"/>
      <c r="AO136" s="612"/>
      <c r="AP136" s="612"/>
      <c r="AQ136" s="612"/>
      <c r="AR136" s="612"/>
      <c r="AS136" s="612"/>
      <c r="AT136" s="612"/>
      <c r="AU136" s="612"/>
      <c r="AV136" s="612"/>
      <c r="AW136" s="612"/>
      <c r="AX136" s="612"/>
      <c r="AY136" s="612"/>
      <c r="AZ136" s="612"/>
      <c r="BA136" s="612"/>
      <c r="BB136" s="612"/>
      <c r="BC136" s="612"/>
      <c r="BD136" s="612"/>
      <c r="BE136" s="612"/>
      <c r="BF136" s="612"/>
      <c r="BG136" s="612"/>
      <c r="BH136" s="612"/>
      <c r="BI136" s="612"/>
      <c r="BJ136" s="612"/>
      <c r="BK136" s="612"/>
      <c r="BL136" s="612"/>
      <c r="BM136" s="612"/>
      <c r="BN136" s="612"/>
      <c r="BO136" s="612"/>
      <c r="BP136" s="612"/>
      <c r="BQ136" s="612"/>
      <c r="BR136" s="612"/>
      <c r="BS136" s="612"/>
      <c r="BT136" s="612"/>
      <c r="BU136" s="612"/>
      <c r="BV136" s="612"/>
      <c r="BW136" s="612"/>
      <c r="BX136" s="612"/>
      <c r="BY136" s="612"/>
      <c r="BZ136" s="612"/>
      <c r="CA136" s="612"/>
      <c r="CB136" s="612"/>
      <c r="CC136" s="612"/>
      <c r="CD136" s="612"/>
      <c r="CE136" s="612"/>
      <c r="CF136" s="612"/>
      <c r="CG136" s="612"/>
      <c r="CH136" s="612"/>
      <c r="CI136" s="612"/>
      <c r="CJ136" s="612"/>
      <c r="CK136" s="612"/>
      <c r="CL136" s="612"/>
      <c r="CM136" s="612"/>
      <c r="CN136" s="612"/>
      <c r="CO136" s="612"/>
      <c r="CP136" s="612"/>
      <c r="CQ136" s="612"/>
      <c r="CR136" s="612"/>
      <c r="CS136" s="612"/>
      <c r="CT136" s="612"/>
      <c r="CU136" s="612"/>
      <c r="CV136" s="612"/>
      <c r="CW136" s="612"/>
      <c r="CX136" s="612"/>
      <c r="CY136" s="612"/>
      <c r="CZ136" s="612"/>
    </row>
    <row r="137" spans="1:104" s="4" customFormat="1" ht="15" hidden="1" customHeight="1" x14ac:dyDescent="0.25">
      <c r="A137" s="614"/>
      <c r="B137" s="615"/>
      <c r="C137" s="615"/>
      <c r="D137" s="615"/>
      <c r="E137" s="615"/>
      <c r="F137" s="615"/>
      <c r="G137" s="616"/>
      <c r="H137" s="617"/>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18"/>
      <c r="AL137" s="618"/>
      <c r="AM137" s="618"/>
      <c r="AN137" s="618"/>
      <c r="AO137" s="618"/>
      <c r="AP137" s="618"/>
      <c r="AQ137" s="618"/>
      <c r="AR137" s="618"/>
      <c r="AS137" s="618"/>
      <c r="AT137" s="618"/>
      <c r="AU137" s="618"/>
      <c r="AV137" s="618"/>
      <c r="AW137" s="618"/>
      <c r="AX137" s="618"/>
      <c r="AY137" s="618"/>
      <c r="AZ137" s="618"/>
      <c r="BA137" s="618"/>
      <c r="BB137" s="619"/>
      <c r="BC137" s="605"/>
      <c r="BD137" s="606"/>
      <c r="BE137" s="606"/>
      <c r="BF137" s="606"/>
      <c r="BG137" s="606"/>
      <c r="BH137" s="606"/>
      <c r="BI137" s="606"/>
      <c r="BJ137" s="606"/>
      <c r="BK137" s="606"/>
      <c r="BL137" s="606"/>
      <c r="BM137" s="606"/>
      <c r="BN137" s="606"/>
      <c r="BO137" s="606"/>
      <c r="BP137" s="606"/>
      <c r="BQ137" s="606"/>
      <c r="BR137" s="607"/>
      <c r="BS137" s="605"/>
      <c r="BT137" s="606"/>
      <c r="BU137" s="606"/>
      <c r="BV137" s="606"/>
      <c r="BW137" s="606"/>
      <c r="BX137" s="606"/>
      <c r="BY137" s="606"/>
      <c r="BZ137" s="606"/>
      <c r="CA137" s="606"/>
      <c r="CB137" s="606"/>
      <c r="CC137" s="606"/>
      <c r="CD137" s="606"/>
      <c r="CE137" s="606"/>
      <c r="CF137" s="606"/>
      <c r="CG137" s="606"/>
      <c r="CH137" s="607"/>
      <c r="CI137" s="605"/>
      <c r="CJ137" s="606"/>
      <c r="CK137" s="606"/>
      <c r="CL137" s="606"/>
      <c r="CM137" s="606"/>
      <c r="CN137" s="606"/>
      <c r="CO137" s="606"/>
      <c r="CP137" s="606"/>
      <c r="CQ137" s="606"/>
      <c r="CR137" s="606"/>
      <c r="CS137" s="606"/>
      <c r="CT137" s="606"/>
      <c r="CU137" s="606"/>
      <c r="CV137" s="606"/>
      <c r="CW137" s="606"/>
      <c r="CX137" s="606"/>
      <c r="CY137" s="606"/>
      <c r="CZ137" s="607"/>
    </row>
    <row r="138" spans="1:104" s="4" customFormat="1" ht="15" hidden="1" customHeight="1" x14ac:dyDescent="0.25">
      <c r="A138" s="614"/>
      <c r="B138" s="615"/>
      <c r="C138" s="615"/>
      <c r="D138" s="615"/>
      <c r="E138" s="615"/>
      <c r="F138" s="615"/>
      <c r="G138" s="616"/>
      <c r="H138" s="617"/>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18"/>
      <c r="AL138" s="618"/>
      <c r="AM138" s="618"/>
      <c r="AN138" s="618"/>
      <c r="AO138" s="618"/>
      <c r="AP138" s="618"/>
      <c r="AQ138" s="618"/>
      <c r="AR138" s="618"/>
      <c r="AS138" s="618"/>
      <c r="AT138" s="618"/>
      <c r="AU138" s="618"/>
      <c r="AV138" s="618"/>
      <c r="AW138" s="618"/>
      <c r="AX138" s="618"/>
      <c r="AY138" s="618"/>
      <c r="AZ138" s="618"/>
      <c r="BA138" s="618"/>
      <c r="BB138" s="619"/>
      <c r="BC138" s="605"/>
      <c r="BD138" s="606"/>
      <c r="BE138" s="606"/>
      <c r="BF138" s="606"/>
      <c r="BG138" s="606"/>
      <c r="BH138" s="606"/>
      <c r="BI138" s="606"/>
      <c r="BJ138" s="606"/>
      <c r="BK138" s="606"/>
      <c r="BL138" s="606"/>
      <c r="BM138" s="606"/>
      <c r="BN138" s="606"/>
      <c r="BO138" s="606"/>
      <c r="BP138" s="606"/>
      <c r="BQ138" s="606"/>
      <c r="BR138" s="607"/>
      <c r="BS138" s="605"/>
      <c r="BT138" s="606"/>
      <c r="BU138" s="606"/>
      <c r="BV138" s="606"/>
      <c r="BW138" s="606"/>
      <c r="BX138" s="606"/>
      <c r="BY138" s="606"/>
      <c r="BZ138" s="606"/>
      <c r="CA138" s="606"/>
      <c r="CB138" s="606"/>
      <c r="CC138" s="606"/>
      <c r="CD138" s="606"/>
      <c r="CE138" s="606"/>
      <c r="CF138" s="606"/>
      <c r="CG138" s="606"/>
      <c r="CH138" s="607"/>
      <c r="CI138" s="605"/>
      <c r="CJ138" s="606"/>
      <c r="CK138" s="606"/>
      <c r="CL138" s="606"/>
      <c r="CM138" s="606"/>
      <c r="CN138" s="606"/>
      <c r="CO138" s="606"/>
      <c r="CP138" s="606"/>
      <c r="CQ138" s="606"/>
      <c r="CR138" s="606"/>
      <c r="CS138" s="606"/>
      <c r="CT138" s="606"/>
      <c r="CU138" s="606"/>
      <c r="CV138" s="606"/>
      <c r="CW138" s="606"/>
      <c r="CX138" s="606"/>
      <c r="CY138" s="606"/>
      <c r="CZ138" s="607"/>
    </row>
    <row r="139" spans="1:104" s="4" customFormat="1" ht="15" hidden="1" customHeight="1" x14ac:dyDescent="0.25">
      <c r="A139" s="630" t="s">
        <v>262</v>
      </c>
      <c r="B139" s="631"/>
      <c r="C139" s="631"/>
      <c r="D139" s="631"/>
      <c r="E139" s="631"/>
      <c r="F139" s="631"/>
      <c r="G139" s="631"/>
      <c r="H139" s="631"/>
      <c r="I139" s="631"/>
      <c r="J139" s="631"/>
      <c r="K139" s="631"/>
      <c r="L139" s="631"/>
      <c r="M139" s="631"/>
      <c r="N139" s="631"/>
      <c r="O139" s="631"/>
      <c r="P139" s="631"/>
      <c r="Q139" s="631"/>
      <c r="R139" s="631"/>
      <c r="S139" s="631"/>
      <c r="T139" s="631"/>
      <c r="U139" s="631"/>
      <c r="V139" s="631"/>
      <c r="W139" s="631"/>
      <c r="X139" s="631"/>
      <c r="Y139" s="631"/>
      <c r="Z139" s="631"/>
      <c r="AA139" s="631"/>
      <c r="AB139" s="631"/>
      <c r="AC139" s="631"/>
      <c r="AD139" s="631"/>
      <c r="AE139" s="631"/>
      <c r="AF139" s="631"/>
      <c r="AG139" s="631"/>
      <c r="AH139" s="631"/>
      <c r="AI139" s="631"/>
      <c r="AJ139" s="631"/>
      <c r="AK139" s="631"/>
      <c r="AL139" s="631"/>
      <c r="AM139" s="631"/>
      <c r="AN139" s="631"/>
      <c r="AO139" s="631"/>
      <c r="AP139" s="631"/>
      <c r="AQ139" s="631"/>
      <c r="AR139" s="631"/>
      <c r="AS139" s="631"/>
      <c r="AT139" s="631"/>
      <c r="AU139" s="631"/>
      <c r="AV139" s="631"/>
      <c r="AW139" s="631"/>
      <c r="AX139" s="631"/>
      <c r="AY139" s="631"/>
      <c r="AZ139" s="631"/>
      <c r="BA139" s="631"/>
      <c r="BB139" s="632"/>
      <c r="BC139" s="605" t="s">
        <v>4</v>
      </c>
      <c r="BD139" s="606"/>
      <c r="BE139" s="606"/>
      <c r="BF139" s="606"/>
      <c r="BG139" s="606"/>
      <c r="BH139" s="606"/>
      <c r="BI139" s="606"/>
      <c r="BJ139" s="606"/>
      <c r="BK139" s="606"/>
      <c r="BL139" s="606"/>
      <c r="BM139" s="606"/>
      <c r="BN139" s="606"/>
      <c r="BO139" s="606"/>
      <c r="BP139" s="606"/>
      <c r="BQ139" s="606"/>
      <c r="BR139" s="607"/>
      <c r="BS139" s="605" t="s">
        <v>4</v>
      </c>
      <c r="BT139" s="606"/>
      <c r="BU139" s="606"/>
      <c r="BV139" s="606"/>
      <c r="BW139" s="606"/>
      <c r="BX139" s="606"/>
      <c r="BY139" s="606"/>
      <c r="BZ139" s="606"/>
      <c r="CA139" s="606"/>
      <c r="CB139" s="606"/>
      <c r="CC139" s="606"/>
      <c r="CD139" s="606"/>
      <c r="CE139" s="606"/>
      <c r="CF139" s="606"/>
      <c r="CG139" s="606"/>
      <c r="CH139" s="607"/>
      <c r="CI139" s="605"/>
      <c r="CJ139" s="606"/>
      <c r="CK139" s="606"/>
      <c r="CL139" s="606"/>
      <c r="CM139" s="606"/>
      <c r="CN139" s="606"/>
      <c r="CO139" s="606"/>
      <c r="CP139" s="606"/>
      <c r="CQ139" s="606"/>
      <c r="CR139" s="606"/>
      <c r="CS139" s="606"/>
      <c r="CT139" s="606"/>
      <c r="CU139" s="606"/>
      <c r="CV139" s="606"/>
      <c r="CW139" s="606"/>
      <c r="CX139" s="606"/>
      <c r="CY139" s="606"/>
      <c r="CZ139" s="607"/>
    </row>
    <row r="140" spans="1:104" s="4" customFormat="1" ht="15" hidden="1" customHeight="1" x14ac:dyDescent="0.25">
      <c r="A140" s="668" t="s">
        <v>55</v>
      </c>
      <c r="B140" s="669"/>
      <c r="C140" s="669"/>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69"/>
      <c r="AE140" s="669"/>
      <c r="AF140" s="669"/>
      <c r="AG140" s="669"/>
      <c r="AH140" s="669"/>
      <c r="AI140" s="669"/>
      <c r="AJ140" s="669"/>
      <c r="AK140" s="669"/>
      <c r="AL140" s="669"/>
      <c r="AM140" s="669"/>
      <c r="AN140" s="669"/>
      <c r="AO140" s="669"/>
      <c r="AP140" s="669"/>
      <c r="AQ140" s="669"/>
      <c r="AR140" s="669"/>
      <c r="AS140" s="669"/>
      <c r="AT140" s="669"/>
      <c r="AU140" s="669"/>
      <c r="AV140" s="669"/>
      <c r="AW140" s="669"/>
      <c r="AX140" s="669"/>
      <c r="AY140" s="669"/>
      <c r="AZ140" s="669"/>
      <c r="BA140" s="669"/>
      <c r="BB140" s="670"/>
      <c r="BC140" s="552" t="s">
        <v>4</v>
      </c>
      <c r="BD140" s="552"/>
      <c r="BE140" s="552"/>
      <c r="BF140" s="552"/>
      <c r="BG140" s="552"/>
      <c r="BH140" s="552"/>
      <c r="BI140" s="552"/>
      <c r="BJ140" s="552"/>
      <c r="BK140" s="552"/>
      <c r="BL140" s="552"/>
      <c r="BM140" s="552"/>
      <c r="BN140" s="552"/>
      <c r="BO140" s="552"/>
      <c r="BP140" s="552"/>
      <c r="BQ140" s="552"/>
      <c r="BR140" s="552"/>
      <c r="BS140" s="552" t="s">
        <v>4</v>
      </c>
      <c r="BT140" s="552"/>
      <c r="BU140" s="552"/>
      <c r="BV140" s="552"/>
      <c r="BW140" s="552"/>
      <c r="BX140" s="552"/>
      <c r="BY140" s="552"/>
      <c r="BZ140" s="552"/>
      <c r="CA140" s="552"/>
      <c r="CB140" s="552"/>
      <c r="CC140" s="552"/>
      <c r="CD140" s="552"/>
      <c r="CE140" s="552"/>
      <c r="CF140" s="552"/>
      <c r="CG140" s="552"/>
      <c r="CH140" s="552"/>
      <c r="CI140" s="552"/>
      <c r="CJ140" s="552"/>
      <c r="CK140" s="552"/>
      <c r="CL140" s="552"/>
      <c r="CM140" s="552"/>
      <c r="CN140" s="552"/>
      <c r="CO140" s="552"/>
      <c r="CP140" s="552"/>
      <c r="CQ140" s="552"/>
      <c r="CR140" s="552"/>
      <c r="CS140" s="552"/>
      <c r="CT140" s="552"/>
      <c r="CU140" s="552"/>
      <c r="CV140" s="552"/>
      <c r="CW140" s="552"/>
      <c r="CX140" s="552"/>
      <c r="CY140" s="552"/>
      <c r="CZ140" s="552"/>
    </row>
    <row r="141" spans="1:104" s="4" customFormat="1" ht="15" customHeight="1" x14ac:dyDescent="0.25">
      <c r="A141" s="307"/>
      <c r="B141" s="307"/>
      <c r="C141" s="307"/>
      <c r="D141" s="307"/>
      <c r="E141" s="307"/>
      <c r="F141" s="307"/>
      <c r="G141" s="307"/>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c r="BY141" s="300"/>
      <c r="BZ141" s="300"/>
      <c r="CA141" s="300"/>
      <c r="CB141" s="300"/>
      <c r="CC141" s="300"/>
      <c r="CD141" s="300"/>
      <c r="CE141" s="300"/>
      <c r="CF141" s="300"/>
      <c r="CG141" s="300"/>
      <c r="CH141" s="300"/>
      <c r="CI141" s="300"/>
      <c r="CJ141" s="300"/>
      <c r="CK141" s="300"/>
      <c r="CL141" s="300"/>
      <c r="CM141" s="300"/>
      <c r="CN141" s="300"/>
      <c r="CO141" s="300"/>
      <c r="CP141" s="300"/>
      <c r="CQ141" s="300"/>
      <c r="CR141" s="300"/>
      <c r="CS141" s="300"/>
      <c r="CT141" s="300"/>
      <c r="CU141" s="300"/>
      <c r="CV141" s="300"/>
      <c r="CW141" s="300"/>
      <c r="CX141" s="300"/>
      <c r="CY141" s="300"/>
      <c r="CZ141" s="300"/>
    </row>
    <row r="142" spans="1:104" s="209" customFormat="1" ht="29.25" customHeight="1" x14ac:dyDescent="0.2">
      <c r="A142" s="664" t="s">
        <v>609</v>
      </c>
      <c r="B142" s="664"/>
      <c r="C142" s="664"/>
      <c r="D142" s="664"/>
      <c r="E142" s="664"/>
      <c r="F142" s="664"/>
      <c r="G142" s="664"/>
      <c r="H142" s="664"/>
      <c r="I142" s="664"/>
      <c r="J142" s="664"/>
      <c r="K142" s="664"/>
      <c r="L142" s="664"/>
      <c r="M142" s="664"/>
      <c r="N142" s="664"/>
      <c r="O142" s="664"/>
      <c r="P142" s="664"/>
      <c r="Q142" s="664"/>
      <c r="R142" s="664"/>
      <c r="S142" s="664"/>
      <c r="T142" s="664"/>
      <c r="U142" s="664"/>
      <c r="V142" s="664"/>
      <c r="W142" s="664"/>
      <c r="X142" s="664"/>
      <c r="Y142" s="664"/>
      <c r="Z142" s="664"/>
      <c r="AA142" s="664"/>
      <c r="AB142" s="664"/>
      <c r="AC142" s="664"/>
      <c r="AD142" s="664"/>
      <c r="AE142" s="664"/>
      <c r="AF142" s="664"/>
      <c r="AG142" s="664"/>
      <c r="AH142" s="664"/>
      <c r="AI142" s="664"/>
      <c r="AJ142" s="664"/>
      <c r="AK142" s="664"/>
      <c r="AL142" s="664"/>
      <c r="AM142" s="664"/>
      <c r="AN142" s="664"/>
      <c r="AO142" s="664"/>
      <c r="AP142" s="664"/>
      <c r="AQ142" s="664"/>
      <c r="AR142" s="664"/>
      <c r="AS142" s="664"/>
      <c r="AT142" s="664"/>
      <c r="AU142" s="664"/>
      <c r="AV142" s="664"/>
      <c r="AW142" s="664"/>
      <c r="AX142" s="664"/>
      <c r="AY142" s="664"/>
      <c r="AZ142" s="664"/>
      <c r="BA142" s="664"/>
      <c r="BB142" s="664"/>
      <c r="BC142" s="664"/>
      <c r="BD142" s="664"/>
      <c r="BE142" s="664"/>
      <c r="BF142" s="664"/>
      <c r="BG142" s="664"/>
      <c r="BH142" s="664"/>
      <c r="BI142" s="664"/>
      <c r="BJ142" s="664"/>
      <c r="BK142" s="664"/>
      <c r="BL142" s="664"/>
      <c r="BM142" s="664"/>
      <c r="BN142" s="664"/>
      <c r="BO142" s="664"/>
      <c r="BP142" s="664"/>
      <c r="BQ142" s="664"/>
      <c r="BR142" s="664"/>
      <c r="BS142" s="664"/>
      <c r="BT142" s="664"/>
      <c r="BU142" s="664"/>
      <c r="BV142" s="664"/>
      <c r="BW142" s="664"/>
      <c r="BX142" s="664"/>
      <c r="BY142" s="664"/>
      <c r="BZ142" s="664"/>
      <c r="CA142" s="664"/>
      <c r="CB142" s="664"/>
      <c r="CC142" s="664"/>
      <c r="CD142" s="664"/>
      <c r="CE142" s="664"/>
      <c r="CF142" s="664"/>
      <c r="CG142" s="664"/>
      <c r="CH142" s="664"/>
      <c r="CI142" s="664"/>
      <c r="CJ142" s="664"/>
      <c r="CK142" s="664"/>
      <c r="CL142" s="664"/>
      <c r="CM142" s="664"/>
      <c r="CN142" s="664"/>
      <c r="CO142" s="664"/>
      <c r="CP142" s="664"/>
      <c r="CQ142" s="664"/>
      <c r="CR142" s="664"/>
      <c r="CS142" s="664"/>
      <c r="CT142" s="664"/>
      <c r="CU142" s="664"/>
      <c r="CV142" s="664"/>
      <c r="CW142" s="664"/>
      <c r="CX142" s="664"/>
      <c r="CY142" s="664"/>
      <c r="CZ142" s="664"/>
    </row>
    <row r="143" spans="1:104" ht="6" customHeight="1" x14ac:dyDescent="0.25"/>
    <row r="144" spans="1:104" s="209" customFormat="1" ht="14.25" x14ac:dyDescent="0.2">
      <c r="A144" s="302" t="s">
        <v>46</v>
      </c>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604" t="s">
        <v>492</v>
      </c>
      <c r="X144" s="604"/>
      <c r="Y144" s="604"/>
      <c r="Z144" s="604"/>
      <c r="AA144" s="604"/>
      <c r="AB144" s="604"/>
      <c r="AC144" s="604"/>
      <c r="AD144" s="604"/>
      <c r="AE144" s="604"/>
      <c r="AF144" s="604"/>
      <c r="AG144" s="604"/>
      <c r="AH144" s="604"/>
      <c r="AI144" s="604"/>
      <c r="AJ144" s="604"/>
      <c r="AK144" s="604"/>
      <c r="AL144" s="604"/>
      <c r="AM144" s="604"/>
      <c r="AN144" s="604"/>
      <c r="AO144" s="604"/>
      <c r="AP144" s="604"/>
      <c r="AQ144" s="604"/>
      <c r="AR144" s="604"/>
      <c r="AS144" s="604"/>
      <c r="AT144" s="604"/>
      <c r="AU144" s="604"/>
      <c r="AV144" s="604"/>
      <c r="AW144" s="604"/>
      <c r="AX144" s="604"/>
      <c r="AY144" s="604"/>
      <c r="AZ144" s="604"/>
      <c r="BA144" s="604"/>
      <c r="BB144" s="604"/>
      <c r="BC144" s="604"/>
      <c r="BD144" s="604"/>
      <c r="BE144" s="604"/>
      <c r="BF144" s="604"/>
      <c r="BG144" s="604"/>
      <c r="BH144" s="604"/>
      <c r="BI144" s="604"/>
      <c r="BJ144" s="604"/>
      <c r="BK144" s="604"/>
      <c r="BL144" s="604"/>
      <c r="BM144" s="604"/>
      <c r="BN144" s="604"/>
      <c r="BO144" s="604"/>
      <c r="BP144" s="604"/>
      <c r="BQ144" s="604"/>
      <c r="BR144" s="604"/>
      <c r="BS144" s="604"/>
      <c r="BT144" s="604"/>
      <c r="BU144" s="604"/>
      <c r="BV144" s="604"/>
      <c r="BW144" s="604"/>
      <c r="BX144" s="604"/>
      <c r="BY144" s="604"/>
      <c r="BZ144" s="604"/>
      <c r="CA144" s="604"/>
      <c r="CB144" s="604"/>
      <c r="CC144" s="604"/>
      <c r="CD144" s="604"/>
      <c r="CE144" s="604"/>
      <c r="CF144" s="604"/>
      <c r="CG144" s="604"/>
      <c r="CH144" s="604"/>
      <c r="CI144" s="604"/>
      <c r="CJ144" s="604"/>
      <c r="CK144" s="604"/>
      <c r="CL144" s="604"/>
      <c r="CM144" s="604"/>
      <c r="CN144" s="604"/>
      <c r="CO144" s="604"/>
      <c r="CP144" s="604"/>
      <c r="CQ144" s="604"/>
      <c r="CR144" s="604"/>
      <c r="CS144" s="604"/>
      <c r="CT144" s="604"/>
      <c r="CU144" s="604"/>
      <c r="CV144" s="604"/>
      <c r="CW144" s="604"/>
      <c r="CX144" s="604"/>
      <c r="CY144" s="604"/>
      <c r="CZ144" s="604"/>
    </row>
    <row r="145" spans="1:104" ht="10.5" customHeight="1" x14ac:dyDescent="0.25"/>
    <row r="146" spans="1:104" s="210" customFormat="1" ht="63.75" customHeight="1" x14ac:dyDescent="0.25">
      <c r="A146" s="565" t="s">
        <v>48</v>
      </c>
      <c r="B146" s="566"/>
      <c r="C146" s="566"/>
      <c r="D146" s="566"/>
      <c r="E146" s="566"/>
      <c r="F146" s="566"/>
      <c r="G146" s="567"/>
      <c r="H146" s="565" t="s">
        <v>0</v>
      </c>
      <c r="I146" s="566"/>
      <c r="J146" s="566"/>
      <c r="K146" s="566"/>
      <c r="L146" s="566"/>
      <c r="M146" s="566"/>
      <c r="N146" s="566"/>
      <c r="O146" s="566"/>
      <c r="P146" s="566"/>
      <c r="Q146" s="566"/>
      <c r="R146" s="566"/>
      <c r="S146" s="566"/>
      <c r="T146" s="566"/>
      <c r="U146" s="566"/>
      <c r="V146" s="566"/>
      <c r="W146" s="566"/>
      <c r="X146" s="566"/>
      <c r="Y146" s="566"/>
      <c r="Z146" s="566"/>
      <c r="AA146" s="566"/>
      <c r="AB146" s="566"/>
      <c r="AC146" s="566"/>
      <c r="AD146" s="566"/>
      <c r="AE146" s="566"/>
      <c r="AF146" s="566"/>
      <c r="AG146" s="566"/>
      <c r="AH146" s="566"/>
      <c r="AI146" s="566"/>
      <c r="AJ146" s="566"/>
      <c r="AK146" s="566"/>
      <c r="AL146" s="566"/>
      <c r="AM146" s="566"/>
      <c r="AN146" s="566"/>
      <c r="AO146" s="566"/>
      <c r="AP146" s="566"/>
      <c r="AQ146" s="566"/>
      <c r="AR146" s="566"/>
      <c r="AS146" s="566"/>
      <c r="AT146" s="566"/>
      <c r="AU146" s="566"/>
      <c r="AV146" s="566"/>
      <c r="AW146" s="566"/>
      <c r="AX146" s="566"/>
      <c r="AY146" s="566"/>
      <c r="AZ146" s="566"/>
      <c r="BA146" s="566"/>
      <c r="BB146" s="567"/>
      <c r="BC146" s="583" t="s">
        <v>76</v>
      </c>
      <c r="BD146" s="584"/>
      <c r="BE146" s="584"/>
      <c r="BF146" s="584"/>
      <c r="BG146" s="584"/>
      <c r="BH146" s="584"/>
      <c r="BI146" s="584"/>
      <c r="BJ146" s="584"/>
      <c r="BK146" s="584"/>
      <c r="BL146" s="584"/>
      <c r="BM146" s="584"/>
      <c r="BN146" s="584"/>
      <c r="BO146" s="584"/>
      <c r="BP146" s="584"/>
      <c r="BQ146" s="584"/>
      <c r="BR146" s="585"/>
      <c r="BS146" s="589" t="s">
        <v>77</v>
      </c>
      <c r="BT146" s="589"/>
      <c r="BU146" s="589"/>
      <c r="BV146" s="589"/>
      <c r="BW146" s="589"/>
      <c r="BX146" s="589"/>
      <c r="BY146" s="589"/>
      <c r="BZ146" s="589"/>
      <c r="CA146" s="589"/>
      <c r="CB146" s="589"/>
      <c r="CC146" s="589"/>
      <c r="CD146" s="589"/>
      <c r="CE146" s="589"/>
      <c r="CF146" s="589"/>
      <c r="CG146" s="589"/>
      <c r="CH146" s="589"/>
      <c r="CI146" s="589" t="s">
        <v>78</v>
      </c>
      <c r="CJ146" s="589"/>
      <c r="CK146" s="589"/>
      <c r="CL146" s="589"/>
      <c r="CM146" s="589"/>
      <c r="CN146" s="589"/>
      <c r="CO146" s="589"/>
      <c r="CP146" s="589"/>
      <c r="CQ146" s="589"/>
      <c r="CR146" s="589"/>
      <c r="CS146" s="589"/>
      <c r="CT146" s="589"/>
      <c r="CU146" s="589"/>
      <c r="CV146" s="589"/>
      <c r="CW146" s="589"/>
      <c r="CX146" s="589"/>
      <c r="CY146" s="589"/>
      <c r="CZ146" s="589"/>
    </row>
    <row r="147" spans="1:104" s="3" customFormat="1" ht="12.75" x14ac:dyDescent="0.25">
      <c r="A147" s="582">
        <v>1</v>
      </c>
      <c r="B147" s="582"/>
      <c r="C147" s="582"/>
      <c r="D147" s="582"/>
      <c r="E147" s="582"/>
      <c r="F147" s="582"/>
      <c r="G147" s="582"/>
      <c r="H147" s="582">
        <v>2</v>
      </c>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2"/>
      <c r="AL147" s="582"/>
      <c r="AM147" s="582"/>
      <c r="AN147" s="582"/>
      <c r="AO147" s="582"/>
      <c r="AP147" s="582"/>
      <c r="AQ147" s="582"/>
      <c r="AR147" s="582"/>
      <c r="AS147" s="582"/>
      <c r="AT147" s="582"/>
      <c r="AU147" s="582"/>
      <c r="AV147" s="582"/>
      <c r="AW147" s="582"/>
      <c r="AX147" s="582"/>
      <c r="AY147" s="582"/>
      <c r="AZ147" s="582"/>
      <c r="BA147" s="582"/>
      <c r="BB147" s="582"/>
      <c r="BC147" s="582">
        <v>3</v>
      </c>
      <c r="BD147" s="582"/>
      <c r="BE147" s="582"/>
      <c r="BF147" s="582"/>
      <c r="BG147" s="582"/>
      <c r="BH147" s="582"/>
      <c r="BI147" s="582"/>
      <c r="BJ147" s="582"/>
      <c r="BK147" s="582"/>
      <c r="BL147" s="582"/>
      <c r="BM147" s="582"/>
      <c r="BN147" s="582"/>
      <c r="BO147" s="582"/>
      <c r="BP147" s="582"/>
      <c r="BQ147" s="582"/>
      <c r="BR147" s="582"/>
      <c r="BS147" s="582">
        <v>4</v>
      </c>
      <c r="BT147" s="582"/>
      <c r="BU147" s="582"/>
      <c r="BV147" s="582"/>
      <c r="BW147" s="582"/>
      <c r="BX147" s="582"/>
      <c r="BY147" s="582"/>
      <c r="BZ147" s="582"/>
      <c r="CA147" s="582"/>
      <c r="CB147" s="582"/>
      <c r="CC147" s="582"/>
      <c r="CD147" s="582"/>
      <c r="CE147" s="582"/>
      <c r="CF147" s="582"/>
      <c r="CG147" s="582"/>
      <c r="CH147" s="582"/>
      <c r="CI147" s="582">
        <v>5</v>
      </c>
      <c r="CJ147" s="582"/>
      <c r="CK147" s="582"/>
      <c r="CL147" s="582"/>
      <c r="CM147" s="582"/>
      <c r="CN147" s="582"/>
      <c r="CO147" s="582"/>
      <c r="CP147" s="582"/>
      <c r="CQ147" s="582"/>
      <c r="CR147" s="582"/>
      <c r="CS147" s="582"/>
      <c r="CT147" s="582"/>
      <c r="CU147" s="582"/>
      <c r="CV147" s="582"/>
      <c r="CW147" s="582"/>
      <c r="CX147" s="582"/>
      <c r="CY147" s="582"/>
      <c r="CZ147" s="582"/>
    </row>
    <row r="148" spans="1:104" s="198" customFormat="1" ht="15" hidden="1" customHeight="1" x14ac:dyDescent="0.25">
      <c r="A148" s="611" t="s">
        <v>438</v>
      </c>
      <c r="B148" s="612"/>
      <c r="C148" s="612"/>
      <c r="D148" s="612"/>
      <c r="E148" s="612"/>
      <c r="F148" s="612"/>
      <c r="G148" s="612"/>
      <c r="H148" s="612"/>
      <c r="I148" s="612"/>
      <c r="J148" s="612"/>
      <c r="K148" s="612"/>
      <c r="L148" s="612"/>
      <c r="M148" s="612"/>
      <c r="N148" s="612"/>
      <c r="O148" s="612"/>
      <c r="P148" s="612"/>
      <c r="Q148" s="612"/>
      <c r="R148" s="612"/>
      <c r="S148" s="612"/>
      <c r="T148" s="612"/>
      <c r="U148" s="612"/>
      <c r="V148" s="612"/>
      <c r="W148" s="612"/>
      <c r="X148" s="612"/>
      <c r="Y148" s="612"/>
      <c r="Z148" s="612"/>
      <c r="AA148" s="612"/>
      <c r="AB148" s="612"/>
      <c r="AC148" s="612"/>
      <c r="AD148" s="612"/>
      <c r="AE148" s="612"/>
      <c r="AF148" s="612"/>
      <c r="AG148" s="612"/>
      <c r="AH148" s="612"/>
      <c r="AI148" s="612"/>
      <c r="AJ148" s="612"/>
      <c r="AK148" s="612"/>
      <c r="AL148" s="612"/>
      <c r="AM148" s="612"/>
      <c r="AN148" s="612"/>
      <c r="AO148" s="612"/>
      <c r="AP148" s="612"/>
      <c r="AQ148" s="612"/>
      <c r="AR148" s="612"/>
      <c r="AS148" s="612"/>
      <c r="AT148" s="612"/>
      <c r="AU148" s="612"/>
      <c r="AV148" s="612"/>
      <c r="AW148" s="612"/>
      <c r="AX148" s="612"/>
      <c r="AY148" s="612"/>
      <c r="AZ148" s="612"/>
      <c r="BA148" s="612"/>
      <c r="BB148" s="612"/>
      <c r="BC148" s="612"/>
      <c r="BD148" s="612"/>
      <c r="BE148" s="612"/>
      <c r="BF148" s="612"/>
      <c r="BG148" s="612"/>
      <c r="BH148" s="612"/>
      <c r="BI148" s="612"/>
      <c r="BJ148" s="612"/>
      <c r="BK148" s="612"/>
      <c r="BL148" s="612"/>
      <c r="BM148" s="612"/>
      <c r="BN148" s="612"/>
      <c r="BO148" s="612"/>
      <c r="BP148" s="612"/>
      <c r="BQ148" s="612"/>
      <c r="BR148" s="612"/>
      <c r="BS148" s="612"/>
      <c r="BT148" s="612"/>
      <c r="BU148" s="612"/>
      <c r="BV148" s="612"/>
      <c r="BW148" s="612"/>
      <c r="BX148" s="612"/>
      <c r="BY148" s="612"/>
      <c r="BZ148" s="612"/>
      <c r="CA148" s="612"/>
      <c r="CB148" s="612"/>
      <c r="CC148" s="612"/>
      <c r="CD148" s="612"/>
      <c r="CE148" s="612"/>
      <c r="CF148" s="612"/>
      <c r="CG148" s="612"/>
      <c r="CH148" s="612"/>
      <c r="CI148" s="612"/>
      <c r="CJ148" s="612"/>
      <c r="CK148" s="612"/>
      <c r="CL148" s="612"/>
      <c r="CM148" s="612"/>
      <c r="CN148" s="612"/>
      <c r="CO148" s="612"/>
      <c r="CP148" s="612"/>
      <c r="CQ148" s="612"/>
      <c r="CR148" s="612"/>
      <c r="CS148" s="612"/>
      <c r="CT148" s="612"/>
      <c r="CU148" s="612"/>
      <c r="CV148" s="612"/>
      <c r="CW148" s="612"/>
      <c r="CX148" s="612"/>
      <c r="CY148" s="612"/>
      <c r="CZ148" s="613"/>
    </row>
    <row r="149" spans="1:104" s="4" customFormat="1" ht="30.75" hidden="1" customHeight="1" x14ac:dyDescent="0.25">
      <c r="A149" s="614" t="s">
        <v>424</v>
      </c>
      <c r="B149" s="615"/>
      <c r="C149" s="615"/>
      <c r="D149" s="615"/>
      <c r="E149" s="615"/>
      <c r="F149" s="615"/>
      <c r="G149" s="616"/>
      <c r="H149" s="617" t="s">
        <v>496</v>
      </c>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9"/>
      <c r="BC149" s="605"/>
      <c r="BD149" s="606"/>
      <c r="BE149" s="606"/>
      <c r="BF149" s="606"/>
      <c r="BG149" s="606"/>
      <c r="BH149" s="606"/>
      <c r="BI149" s="606"/>
      <c r="BJ149" s="606"/>
      <c r="BK149" s="606"/>
      <c r="BL149" s="606"/>
      <c r="BM149" s="606"/>
      <c r="BN149" s="606"/>
      <c r="BO149" s="606"/>
      <c r="BP149" s="606"/>
      <c r="BQ149" s="606"/>
      <c r="BR149" s="607"/>
      <c r="BS149" s="605"/>
      <c r="BT149" s="606"/>
      <c r="BU149" s="606"/>
      <c r="BV149" s="606"/>
      <c r="BW149" s="606"/>
      <c r="BX149" s="606"/>
      <c r="BY149" s="606"/>
      <c r="BZ149" s="606"/>
      <c r="CA149" s="606"/>
      <c r="CB149" s="606"/>
      <c r="CC149" s="606"/>
      <c r="CD149" s="606"/>
      <c r="CE149" s="606"/>
      <c r="CF149" s="606"/>
      <c r="CG149" s="606"/>
      <c r="CH149" s="607"/>
      <c r="CI149" s="620"/>
      <c r="CJ149" s="621"/>
      <c r="CK149" s="621"/>
      <c r="CL149" s="621"/>
      <c r="CM149" s="621"/>
      <c r="CN149" s="621"/>
      <c r="CO149" s="621"/>
      <c r="CP149" s="621"/>
      <c r="CQ149" s="621"/>
      <c r="CR149" s="621"/>
      <c r="CS149" s="621"/>
      <c r="CT149" s="621"/>
      <c r="CU149" s="621"/>
      <c r="CV149" s="621"/>
      <c r="CW149" s="621"/>
      <c r="CX149" s="621"/>
      <c r="CY149" s="621"/>
      <c r="CZ149" s="622"/>
    </row>
    <row r="150" spans="1:104" s="4" customFormat="1" ht="15" hidden="1" customHeight="1" x14ac:dyDescent="0.25">
      <c r="A150" s="627" t="s">
        <v>262</v>
      </c>
      <c r="B150" s="628"/>
      <c r="C150" s="628"/>
      <c r="D150" s="628"/>
      <c r="E150" s="628"/>
      <c r="F150" s="628"/>
      <c r="G150" s="628"/>
      <c r="H150" s="628"/>
      <c r="I150" s="628"/>
      <c r="J150" s="628"/>
      <c r="K150" s="628"/>
      <c r="L150" s="628"/>
      <c r="M150" s="628"/>
      <c r="N150" s="628"/>
      <c r="O150" s="628"/>
      <c r="P150" s="628"/>
      <c r="Q150" s="628"/>
      <c r="R150" s="628"/>
      <c r="S150" s="628"/>
      <c r="T150" s="628"/>
      <c r="U150" s="628"/>
      <c r="V150" s="628"/>
      <c r="W150" s="628"/>
      <c r="X150" s="628"/>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9"/>
      <c r="BC150" s="605" t="s">
        <v>4</v>
      </c>
      <c r="BD150" s="606"/>
      <c r="BE150" s="606"/>
      <c r="BF150" s="606"/>
      <c r="BG150" s="606"/>
      <c r="BH150" s="606"/>
      <c r="BI150" s="606"/>
      <c r="BJ150" s="606"/>
      <c r="BK150" s="606"/>
      <c r="BL150" s="606"/>
      <c r="BM150" s="606"/>
      <c r="BN150" s="606"/>
      <c r="BO150" s="606"/>
      <c r="BP150" s="606"/>
      <c r="BQ150" s="606"/>
      <c r="BR150" s="607"/>
      <c r="BS150" s="605" t="s">
        <v>4</v>
      </c>
      <c r="BT150" s="606"/>
      <c r="BU150" s="606"/>
      <c r="BV150" s="606"/>
      <c r="BW150" s="606"/>
      <c r="BX150" s="606"/>
      <c r="BY150" s="606"/>
      <c r="BZ150" s="606"/>
      <c r="CA150" s="606"/>
      <c r="CB150" s="606"/>
      <c r="CC150" s="606"/>
      <c r="CD150" s="606"/>
      <c r="CE150" s="606"/>
      <c r="CF150" s="606"/>
      <c r="CG150" s="606"/>
      <c r="CH150" s="607"/>
      <c r="CI150" s="608">
        <f>CI149</f>
        <v>0</v>
      </c>
      <c r="CJ150" s="609"/>
      <c r="CK150" s="609"/>
      <c r="CL150" s="609"/>
      <c r="CM150" s="609"/>
      <c r="CN150" s="609"/>
      <c r="CO150" s="609"/>
      <c r="CP150" s="609"/>
      <c r="CQ150" s="609"/>
      <c r="CR150" s="609"/>
      <c r="CS150" s="609"/>
      <c r="CT150" s="609"/>
      <c r="CU150" s="609"/>
      <c r="CV150" s="609"/>
      <c r="CW150" s="609"/>
      <c r="CX150" s="609"/>
      <c r="CY150" s="609"/>
      <c r="CZ150" s="610"/>
    </row>
    <row r="151" spans="1:104" s="4" customFormat="1" ht="15" hidden="1" customHeight="1" x14ac:dyDescent="0.2">
      <c r="A151" s="302" t="s">
        <v>46</v>
      </c>
      <c r="B151" s="302"/>
      <c r="C151" s="302"/>
      <c r="D151" s="302"/>
      <c r="E151" s="302"/>
      <c r="F151" s="302"/>
      <c r="G151" s="302"/>
      <c r="H151" s="302"/>
      <c r="I151" s="302"/>
      <c r="J151" s="302"/>
      <c r="K151" s="302"/>
      <c r="L151" s="302"/>
      <c r="M151" s="302"/>
      <c r="N151" s="302"/>
      <c r="O151" s="302"/>
      <c r="P151" s="302"/>
      <c r="Q151" s="302"/>
      <c r="R151" s="302"/>
      <c r="S151" s="302"/>
      <c r="T151" s="302"/>
      <c r="U151" s="302"/>
      <c r="V151" s="302"/>
      <c r="W151" s="604" t="s">
        <v>492</v>
      </c>
      <c r="X151" s="604"/>
      <c r="Y151" s="604"/>
      <c r="Z151" s="604"/>
      <c r="AA151" s="604"/>
      <c r="AB151" s="604"/>
      <c r="AC151" s="604"/>
      <c r="AD151" s="604"/>
      <c r="AE151" s="604"/>
      <c r="AF151" s="604"/>
      <c r="AG151" s="604"/>
      <c r="AH151" s="604"/>
      <c r="AI151" s="604"/>
      <c r="AJ151" s="604"/>
      <c r="AK151" s="604"/>
      <c r="AL151" s="604"/>
      <c r="AM151" s="604"/>
      <c r="AN151" s="604"/>
      <c r="AO151" s="604"/>
      <c r="AP151" s="604"/>
      <c r="AQ151" s="604"/>
      <c r="AR151" s="604"/>
      <c r="AS151" s="604"/>
      <c r="AT151" s="604"/>
      <c r="AU151" s="604"/>
      <c r="AV151" s="604"/>
      <c r="AW151" s="604"/>
      <c r="AX151" s="604"/>
      <c r="AY151" s="604"/>
      <c r="AZ151" s="604"/>
      <c r="BA151" s="604"/>
      <c r="BB151" s="604"/>
      <c r="BC151" s="604"/>
      <c r="BD151" s="604"/>
      <c r="BE151" s="604"/>
      <c r="BF151" s="604"/>
      <c r="BG151" s="604"/>
      <c r="BH151" s="604"/>
      <c r="BI151" s="604"/>
      <c r="BJ151" s="604"/>
      <c r="BK151" s="604"/>
      <c r="BL151" s="604"/>
      <c r="BM151" s="604"/>
      <c r="BN151" s="604"/>
      <c r="BO151" s="604"/>
      <c r="BP151" s="604"/>
      <c r="BQ151" s="604"/>
      <c r="BR151" s="604"/>
      <c r="BS151" s="604"/>
      <c r="BT151" s="604"/>
      <c r="BU151" s="604"/>
      <c r="BV151" s="604"/>
      <c r="BW151" s="604"/>
      <c r="BX151" s="604"/>
      <c r="BY151" s="604"/>
      <c r="BZ151" s="604"/>
      <c r="CA151" s="604"/>
      <c r="CB151" s="604"/>
      <c r="CC151" s="604"/>
      <c r="CD151" s="604"/>
      <c r="CE151" s="604"/>
      <c r="CF151" s="604"/>
      <c r="CG151" s="604"/>
      <c r="CH151" s="604"/>
      <c r="CI151" s="604"/>
      <c r="CJ151" s="604"/>
      <c r="CK151" s="604"/>
      <c r="CL151" s="604"/>
      <c r="CM151" s="604"/>
      <c r="CN151" s="604"/>
      <c r="CO151" s="604"/>
      <c r="CP151" s="604"/>
      <c r="CQ151" s="604"/>
      <c r="CR151" s="604"/>
      <c r="CS151" s="604"/>
      <c r="CT151" s="604"/>
      <c r="CU151" s="604"/>
      <c r="CV151" s="604"/>
      <c r="CW151" s="604"/>
      <c r="CX151" s="604"/>
      <c r="CY151" s="604"/>
      <c r="CZ151" s="604"/>
    </row>
    <row r="152" spans="1:104" s="4" customFormat="1" ht="15" customHeight="1" x14ac:dyDescent="0.25">
      <c r="A152" s="611" t="s">
        <v>516</v>
      </c>
      <c r="B152" s="612"/>
      <c r="C152" s="612"/>
      <c r="D152" s="612"/>
      <c r="E152" s="612"/>
      <c r="F152" s="612"/>
      <c r="G152" s="612"/>
      <c r="H152" s="612"/>
      <c r="I152" s="612"/>
      <c r="J152" s="612"/>
      <c r="K152" s="612"/>
      <c r="L152" s="612"/>
      <c r="M152" s="612"/>
      <c r="N152" s="612"/>
      <c r="O152" s="612"/>
      <c r="P152" s="612"/>
      <c r="Q152" s="612"/>
      <c r="R152" s="612"/>
      <c r="S152" s="612"/>
      <c r="T152" s="612"/>
      <c r="U152" s="612"/>
      <c r="V152" s="612"/>
      <c r="W152" s="612"/>
      <c r="X152" s="612"/>
      <c r="Y152" s="612"/>
      <c r="Z152" s="612"/>
      <c r="AA152" s="612"/>
      <c r="AB152" s="612"/>
      <c r="AC152" s="612"/>
      <c r="AD152" s="612"/>
      <c r="AE152" s="612"/>
      <c r="AF152" s="612"/>
      <c r="AG152" s="612"/>
      <c r="AH152" s="612"/>
      <c r="AI152" s="612"/>
      <c r="AJ152" s="612"/>
      <c r="AK152" s="612"/>
      <c r="AL152" s="612"/>
      <c r="AM152" s="612"/>
      <c r="AN152" s="612"/>
      <c r="AO152" s="612"/>
      <c r="AP152" s="612"/>
      <c r="AQ152" s="612"/>
      <c r="AR152" s="612"/>
      <c r="AS152" s="612"/>
      <c r="AT152" s="612"/>
      <c r="AU152" s="612"/>
      <c r="AV152" s="612"/>
      <c r="AW152" s="612"/>
      <c r="AX152" s="612"/>
      <c r="AY152" s="612"/>
      <c r="AZ152" s="612"/>
      <c r="BA152" s="612"/>
      <c r="BB152" s="612"/>
      <c r="BC152" s="612"/>
      <c r="BD152" s="612"/>
      <c r="BE152" s="612"/>
      <c r="BF152" s="612"/>
      <c r="BG152" s="612"/>
      <c r="BH152" s="612"/>
      <c r="BI152" s="612"/>
      <c r="BJ152" s="612"/>
      <c r="BK152" s="612"/>
      <c r="BL152" s="612"/>
      <c r="BM152" s="612"/>
      <c r="BN152" s="612"/>
      <c r="BO152" s="612"/>
      <c r="BP152" s="612"/>
      <c r="BQ152" s="612"/>
      <c r="BR152" s="612"/>
      <c r="BS152" s="612"/>
      <c r="BT152" s="612"/>
      <c r="BU152" s="612"/>
      <c r="BV152" s="612"/>
      <c r="BW152" s="612"/>
      <c r="BX152" s="612"/>
      <c r="BY152" s="612"/>
      <c r="BZ152" s="612"/>
      <c r="CA152" s="612"/>
      <c r="CB152" s="612"/>
      <c r="CC152" s="612"/>
      <c r="CD152" s="612"/>
      <c r="CE152" s="612"/>
      <c r="CF152" s="612"/>
      <c r="CG152" s="612"/>
      <c r="CH152" s="612"/>
      <c r="CI152" s="612"/>
      <c r="CJ152" s="612"/>
      <c r="CK152" s="612"/>
      <c r="CL152" s="612"/>
      <c r="CM152" s="612"/>
      <c r="CN152" s="612"/>
      <c r="CO152" s="612"/>
      <c r="CP152" s="612"/>
      <c r="CQ152" s="612"/>
      <c r="CR152" s="612"/>
      <c r="CS152" s="612"/>
      <c r="CT152" s="612"/>
      <c r="CU152" s="612"/>
      <c r="CV152" s="612"/>
      <c r="CW152" s="612"/>
      <c r="CX152" s="612"/>
      <c r="CY152" s="612"/>
      <c r="CZ152" s="612"/>
    </row>
    <row r="153" spans="1:104" s="4" customFormat="1" ht="36" customHeight="1" x14ac:dyDescent="0.25">
      <c r="A153" s="614" t="s">
        <v>66</v>
      </c>
      <c r="B153" s="615"/>
      <c r="C153" s="615"/>
      <c r="D153" s="615"/>
      <c r="E153" s="615"/>
      <c r="F153" s="615"/>
      <c r="G153" s="616"/>
      <c r="H153" s="617" t="s">
        <v>610</v>
      </c>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18"/>
      <c r="AL153" s="618"/>
      <c r="AM153" s="618"/>
      <c r="AN153" s="618"/>
      <c r="AO153" s="618"/>
      <c r="AP153" s="618"/>
      <c r="AQ153" s="618"/>
      <c r="AR153" s="618"/>
      <c r="AS153" s="618"/>
      <c r="AT153" s="618"/>
      <c r="AU153" s="618"/>
      <c r="AV153" s="618"/>
      <c r="AW153" s="618"/>
      <c r="AX153" s="618"/>
      <c r="AY153" s="618"/>
      <c r="AZ153" s="618"/>
      <c r="BA153" s="618"/>
      <c r="BB153" s="619"/>
      <c r="BC153" s="605"/>
      <c r="BD153" s="606"/>
      <c r="BE153" s="606"/>
      <c r="BF153" s="606"/>
      <c r="BG153" s="606"/>
      <c r="BH153" s="606"/>
      <c r="BI153" s="606"/>
      <c r="BJ153" s="606"/>
      <c r="BK153" s="606"/>
      <c r="BL153" s="606"/>
      <c r="BM153" s="606"/>
      <c r="BN153" s="606"/>
      <c r="BO153" s="606"/>
      <c r="BP153" s="606"/>
      <c r="BQ153" s="606"/>
      <c r="BR153" s="607"/>
      <c r="BS153" s="605"/>
      <c r="BT153" s="606"/>
      <c r="BU153" s="606"/>
      <c r="BV153" s="606"/>
      <c r="BW153" s="606"/>
      <c r="BX153" s="606"/>
      <c r="BY153" s="606"/>
      <c r="BZ153" s="606"/>
      <c r="CA153" s="606"/>
      <c r="CB153" s="606"/>
      <c r="CC153" s="606"/>
      <c r="CD153" s="606"/>
      <c r="CE153" s="606"/>
      <c r="CF153" s="606"/>
      <c r="CG153" s="606"/>
      <c r="CH153" s="607"/>
      <c r="CI153" s="620">
        <v>15000</v>
      </c>
      <c r="CJ153" s="621"/>
      <c r="CK153" s="621"/>
      <c r="CL153" s="621"/>
      <c r="CM153" s="621"/>
      <c r="CN153" s="621"/>
      <c r="CO153" s="621"/>
      <c r="CP153" s="621"/>
      <c r="CQ153" s="621"/>
      <c r="CR153" s="621"/>
      <c r="CS153" s="621"/>
      <c r="CT153" s="621"/>
      <c r="CU153" s="621"/>
      <c r="CV153" s="621"/>
      <c r="CW153" s="621"/>
      <c r="CX153" s="621"/>
      <c r="CY153" s="621"/>
      <c r="CZ153" s="622"/>
    </row>
    <row r="154" spans="1:104" s="4" customFormat="1" ht="12.75" x14ac:dyDescent="0.25">
      <c r="A154" s="614" t="s">
        <v>70</v>
      </c>
      <c r="B154" s="615"/>
      <c r="C154" s="615"/>
      <c r="D154" s="615"/>
      <c r="E154" s="615"/>
      <c r="F154" s="615"/>
      <c r="G154" s="616"/>
      <c r="H154" s="617" t="s">
        <v>720</v>
      </c>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18"/>
      <c r="AL154" s="618"/>
      <c r="AM154" s="618"/>
      <c r="AN154" s="618"/>
      <c r="AO154" s="618"/>
      <c r="AP154" s="618"/>
      <c r="AQ154" s="618"/>
      <c r="AR154" s="618"/>
      <c r="AS154" s="618"/>
      <c r="AT154" s="618"/>
      <c r="AU154" s="618"/>
      <c r="AV154" s="618"/>
      <c r="AW154" s="618"/>
      <c r="AX154" s="618"/>
      <c r="AY154" s="618"/>
      <c r="AZ154" s="618"/>
      <c r="BA154" s="618"/>
      <c r="BB154" s="619"/>
      <c r="BC154" s="605"/>
      <c r="BD154" s="606"/>
      <c r="BE154" s="606"/>
      <c r="BF154" s="606"/>
      <c r="BG154" s="606"/>
      <c r="BH154" s="606"/>
      <c r="BI154" s="606"/>
      <c r="BJ154" s="606"/>
      <c r="BK154" s="606"/>
      <c r="BL154" s="606"/>
      <c r="BM154" s="606"/>
      <c r="BN154" s="606"/>
      <c r="BO154" s="606"/>
      <c r="BP154" s="606"/>
      <c r="BQ154" s="606"/>
      <c r="BR154" s="607"/>
      <c r="BS154" s="605"/>
      <c r="BT154" s="606"/>
      <c r="BU154" s="606"/>
      <c r="BV154" s="606"/>
      <c r="BW154" s="606"/>
      <c r="BX154" s="606"/>
      <c r="BY154" s="606"/>
      <c r="BZ154" s="606"/>
      <c r="CA154" s="606"/>
      <c r="CB154" s="606"/>
      <c r="CC154" s="606"/>
      <c r="CD154" s="606"/>
      <c r="CE154" s="606"/>
      <c r="CF154" s="606"/>
      <c r="CG154" s="606"/>
      <c r="CH154" s="607"/>
      <c r="CI154" s="620">
        <v>134.6</v>
      </c>
      <c r="CJ154" s="621"/>
      <c r="CK154" s="621"/>
      <c r="CL154" s="621"/>
      <c r="CM154" s="621"/>
      <c r="CN154" s="621"/>
      <c r="CO154" s="621"/>
      <c r="CP154" s="621"/>
      <c r="CQ154" s="621"/>
      <c r="CR154" s="621"/>
      <c r="CS154" s="621"/>
      <c r="CT154" s="621"/>
      <c r="CU154" s="621"/>
      <c r="CV154" s="621"/>
      <c r="CW154" s="621"/>
      <c r="CX154" s="621"/>
      <c r="CY154" s="621"/>
      <c r="CZ154" s="622"/>
    </row>
    <row r="155" spans="1:104" s="4" customFormat="1" ht="15" customHeight="1" x14ac:dyDescent="0.25">
      <c r="A155" s="630" t="s">
        <v>262</v>
      </c>
      <c r="B155" s="631"/>
      <c r="C155" s="631"/>
      <c r="D155" s="631"/>
      <c r="E155" s="631"/>
      <c r="F155" s="631"/>
      <c r="G155" s="631"/>
      <c r="H155" s="631"/>
      <c r="I155" s="631"/>
      <c r="J155" s="631"/>
      <c r="K155" s="631"/>
      <c r="L155" s="631"/>
      <c r="M155" s="631"/>
      <c r="N155" s="631"/>
      <c r="O155" s="631"/>
      <c r="P155" s="631"/>
      <c r="Q155" s="631"/>
      <c r="R155" s="631"/>
      <c r="S155" s="631"/>
      <c r="T155" s="631"/>
      <c r="U155" s="631"/>
      <c r="V155" s="631"/>
      <c r="W155" s="631"/>
      <c r="X155" s="631"/>
      <c r="Y155" s="631"/>
      <c r="Z155" s="631"/>
      <c r="AA155" s="631"/>
      <c r="AB155" s="631"/>
      <c r="AC155" s="631"/>
      <c r="AD155" s="631"/>
      <c r="AE155" s="631"/>
      <c r="AF155" s="631"/>
      <c r="AG155" s="631"/>
      <c r="AH155" s="631"/>
      <c r="AI155" s="631"/>
      <c r="AJ155" s="631"/>
      <c r="AK155" s="631"/>
      <c r="AL155" s="631"/>
      <c r="AM155" s="631"/>
      <c r="AN155" s="631"/>
      <c r="AO155" s="631"/>
      <c r="AP155" s="631"/>
      <c r="AQ155" s="631"/>
      <c r="AR155" s="631"/>
      <c r="AS155" s="631"/>
      <c r="AT155" s="631"/>
      <c r="AU155" s="631"/>
      <c r="AV155" s="631"/>
      <c r="AW155" s="631"/>
      <c r="AX155" s="631"/>
      <c r="AY155" s="631"/>
      <c r="AZ155" s="631"/>
      <c r="BA155" s="631"/>
      <c r="BB155" s="632"/>
      <c r="BC155" s="605" t="s">
        <v>4</v>
      </c>
      <c r="BD155" s="606"/>
      <c r="BE155" s="606"/>
      <c r="BF155" s="606"/>
      <c r="BG155" s="606"/>
      <c r="BH155" s="606"/>
      <c r="BI155" s="606"/>
      <c r="BJ155" s="606"/>
      <c r="BK155" s="606"/>
      <c r="BL155" s="606"/>
      <c r="BM155" s="606"/>
      <c r="BN155" s="606"/>
      <c r="BO155" s="606"/>
      <c r="BP155" s="606"/>
      <c r="BQ155" s="606"/>
      <c r="BR155" s="607"/>
      <c r="BS155" s="605" t="s">
        <v>4</v>
      </c>
      <c r="BT155" s="606"/>
      <c r="BU155" s="606"/>
      <c r="BV155" s="606"/>
      <c r="BW155" s="606"/>
      <c r="BX155" s="606"/>
      <c r="BY155" s="606"/>
      <c r="BZ155" s="606"/>
      <c r="CA155" s="606"/>
      <c r="CB155" s="606"/>
      <c r="CC155" s="606"/>
      <c r="CD155" s="606"/>
      <c r="CE155" s="606"/>
      <c r="CF155" s="606"/>
      <c r="CG155" s="606"/>
      <c r="CH155" s="607"/>
      <c r="CI155" s="608">
        <f>CI154+CI153</f>
        <v>15134.6</v>
      </c>
      <c r="CJ155" s="636"/>
      <c r="CK155" s="636"/>
      <c r="CL155" s="636"/>
      <c r="CM155" s="636"/>
      <c r="CN155" s="636"/>
      <c r="CO155" s="636"/>
      <c r="CP155" s="636"/>
      <c r="CQ155" s="636"/>
      <c r="CR155" s="636"/>
      <c r="CS155" s="636"/>
      <c r="CT155" s="636"/>
      <c r="CU155" s="636"/>
      <c r="CV155" s="636"/>
      <c r="CW155" s="636"/>
      <c r="CX155" s="636"/>
      <c r="CY155" s="636"/>
      <c r="CZ155" s="637"/>
    </row>
    <row r="156" spans="1:104" s="4" customFormat="1" ht="15" customHeight="1" x14ac:dyDescent="0.25">
      <c r="A156" s="668" t="s">
        <v>55</v>
      </c>
      <c r="B156" s="669"/>
      <c r="C156" s="669"/>
      <c r="D156" s="669"/>
      <c r="E156" s="669"/>
      <c r="F156" s="669"/>
      <c r="G156" s="669"/>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669"/>
      <c r="AL156" s="669"/>
      <c r="AM156" s="669"/>
      <c r="AN156" s="669"/>
      <c r="AO156" s="669"/>
      <c r="AP156" s="669"/>
      <c r="AQ156" s="669"/>
      <c r="AR156" s="669"/>
      <c r="AS156" s="669"/>
      <c r="AT156" s="669"/>
      <c r="AU156" s="669"/>
      <c r="AV156" s="669"/>
      <c r="AW156" s="669"/>
      <c r="AX156" s="669"/>
      <c r="AY156" s="669"/>
      <c r="AZ156" s="669"/>
      <c r="BA156" s="669"/>
      <c r="BB156" s="670"/>
      <c r="BC156" s="552" t="s">
        <v>4</v>
      </c>
      <c r="BD156" s="552"/>
      <c r="BE156" s="552"/>
      <c r="BF156" s="552"/>
      <c r="BG156" s="552"/>
      <c r="BH156" s="552"/>
      <c r="BI156" s="552"/>
      <c r="BJ156" s="552"/>
      <c r="BK156" s="552"/>
      <c r="BL156" s="552"/>
      <c r="BM156" s="552"/>
      <c r="BN156" s="552"/>
      <c r="BO156" s="552"/>
      <c r="BP156" s="552"/>
      <c r="BQ156" s="552"/>
      <c r="BR156" s="552"/>
      <c r="BS156" s="552" t="s">
        <v>4</v>
      </c>
      <c r="BT156" s="552"/>
      <c r="BU156" s="552"/>
      <c r="BV156" s="552"/>
      <c r="BW156" s="552"/>
      <c r="BX156" s="552"/>
      <c r="BY156" s="552"/>
      <c r="BZ156" s="552"/>
      <c r="CA156" s="552"/>
      <c r="CB156" s="552"/>
      <c r="CC156" s="552"/>
      <c r="CD156" s="552"/>
      <c r="CE156" s="552"/>
      <c r="CF156" s="552"/>
      <c r="CG156" s="552"/>
      <c r="CH156" s="552"/>
      <c r="CI156" s="554">
        <f>CI155+CI135</f>
        <v>1828681.6</v>
      </c>
      <c r="CJ156" s="645"/>
      <c r="CK156" s="645"/>
      <c r="CL156" s="645"/>
      <c r="CM156" s="645"/>
      <c r="CN156" s="645"/>
      <c r="CO156" s="645"/>
      <c r="CP156" s="645"/>
      <c r="CQ156" s="645"/>
      <c r="CR156" s="645"/>
      <c r="CS156" s="645"/>
      <c r="CT156" s="645"/>
      <c r="CU156" s="645"/>
      <c r="CV156" s="645"/>
      <c r="CW156" s="645"/>
      <c r="CX156" s="645"/>
      <c r="CY156" s="645"/>
      <c r="CZ156" s="645"/>
    </row>
    <row r="157" spans="1:104" s="4" customFormat="1" ht="15" customHeight="1" x14ac:dyDescent="0.25">
      <c r="A157" s="307"/>
      <c r="B157" s="307"/>
      <c r="C157" s="307"/>
      <c r="D157" s="307"/>
      <c r="E157" s="307"/>
      <c r="F157" s="307"/>
      <c r="G157" s="307"/>
      <c r="H157" s="279"/>
      <c r="I157" s="279"/>
      <c r="J157" s="279"/>
      <c r="K157" s="279"/>
      <c r="L157" s="279"/>
      <c r="M157" s="279"/>
      <c r="N157" s="279"/>
      <c r="O157" s="279"/>
      <c r="P157" s="279"/>
      <c r="Q157" s="279"/>
      <c r="R157" s="279"/>
      <c r="S157" s="279"/>
      <c r="T157" s="279"/>
      <c r="U157" s="279"/>
      <c r="V157" s="279"/>
      <c r="W157" s="279"/>
      <c r="X157" s="279"/>
      <c r="Y157" s="279"/>
      <c r="Z157" s="279"/>
      <c r="AA157" s="279"/>
      <c r="AB157" s="279"/>
      <c r="AC157" s="279"/>
      <c r="AD157" s="279"/>
      <c r="AE157" s="279"/>
      <c r="AF157" s="279"/>
      <c r="AG157" s="279"/>
      <c r="AH157" s="279"/>
      <c r="AI157" s="279"/>
      <c r="AJ157" s="279"/>
      <c r="AK157" s="279"/>
      <c r="AL157" s="279"/>
      <c r="AM157" s="279"/>
      <c r="AN157" s="279"/>
      <c r="AO157" s="279"/>
      <c r="AP157" s="279"/>
      <c r="AQ157" s="279"/>
      <c r="AR157" s="279"/>
      <c r="AS157" s="279"/>
      <c r="AT157" s="279"/>
      <c r="AU157" s="279"/>
      <c r="AV157" s="279"/>
      <c r="AW157" s="279"/>
      <c r="AX157" s="279"/>
      <c r="AY157" s="279"/>
      <c r="AZ157" s="279"/>
      <c r="BA157" s="279"/>
      <c r="BB157" s="279"/>
      <c r="BC157" s="300"/>
      <c r="BD157" s="300"/>
      <c r="BE157" s="300"/>
      <c r="BF157" s="300"/>
      <c r="BG157" s="300"/>
      <c r="BH157" s="300"/>
      <c r="BI157" s="300"/>
      <c r="BJ157" s="300"/>
      <c r="BK157" s="300"/>
      <c r="BL157" s="300"/>
      <c r="BM157" s="300"/>
      <c r="BN157" s="300"/>
      <c r="BO157" s="300"/>
      <c r="BP157" s="300"/>
      <c r="BQ157" s="300"/>
      <c r="BR157" s="300"/>
      <c r="BS157" s="300"/>
      <c r="BT157" s="300"/>
      <c r="BU157" s="300"/>
      <c r="BV157" s="300"/>
      <c r="BW157" s="300"/>
      <c r="BX157" s="300"/>
      <c r="BY157" s="300"/>
      <c r="BZ157" s="300"/>
      <c r="CA157" s="300"/>
      <c r="CB157" s="300"/>
      <c r="CC157" s="300"/>
      <c r="CD157" s="300"/>
      <c r="CE157" s="300"/>
      <c r="CF157" s="300"/>
      <c r="CG157" s="300"/>
      <c r="CH157" s="300"/>
      <c r="CI157" s="300"/>
      <c r="CJ157" s="300"/>
      <c r="CK157" s="300"/>
      <c r="CL157" s="300"/>
      <c r="CM157" s="300"/>
      <c r="CN157" s="300"/>
      <c r="CO157" s="300"/>
      <c r="CP157" s="300"/>
      <c r="CQ157" s="300"/>
      <c r="CR157" s="300"/>
      <c r="CS157" s="300"/>
      <c r="CT157" s="300"/>
      <c r="CU157" s="300"/>
      <c r="CV157" s="300"/>
      <c r="CW157" s="300"/>
      <c r="CX157" s="300"/>
      <c r="CY157" s="300"/>
      <c r="CZ157" s="300"/>
    </row>
    <row r="158" spans="1:104" s="209" customFormat="1" ht="29.25" hidden="1" customHeight="1" x14ac:dyDescent="0.2">
      <c r="A158" s="664" t="s">
        <v>254</v>
      </c>
      <c r="B158" s="664"/>
      <c r="C158" s="664"/>
      <c r="D158" s="664"/>
      <c r="E158" s="664"/>
      <c r="F158" s="664"/>
      <c r="G158" s="664"/>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664"/>
      <c r="AL158" s="664"/>
      <c r="AM158" s="664"/>
      <c r="AN158" s="664"/>
      <c r="AO158" s="664"/>
      <c r="AP158" s="664"/>
      <c r="AQ158" s="664"/>
      <c r="AR158" s="664"/>
      <c r="AS158" s="664"/>
      <c r="AT158" s="664"/>
      <c r="AU158" s="664"/>
      <c r="AV158" s="664"/>
      <c r="AW158" s="664"/>
      <c r="AX158" s="664"/>
      <c r="AY158" s="664"/>
      <c r="AZ158" s="664"/>
      <c r="BA158" s="664"/>
      <c r="BB158" s="664"/>
      <c r="BC158" s="664"/>
      <c r="BD158" s="664"/>
      <c r="BE158" s="664"/>
      <c r="BF158" s="664"/>
      <c r="BG158" s="664"/>
      <c r="BH158" s="664"/>
      <c r="BI158" s="664"/>
      <c r="BJ158" s="664"/>
      <c r="BK158" s="664"/>
      <c r="BL158" s="664"/>
      <c r="BM158" s="664"/>
      <c r="BN158" s="664"/>
      <c r="BO158" s="664"/>
      <c r="BP158" s="664"/>
      <c r="BQ158" s="664"/>
      <c r="BR158" s="664"/>
      <c r="BS158" s="664"/>
      <c r="BT158" s="664"/>
      <c r="BU158" s="664"/>
      <c r="BV158" s="664"/>
      <c r="BW158" s="664"/>
      <c r="BX158" s="664"/>
      <c r="BY158" s="664"/>
      <c r="BZ158" s="664"/>
      <c r="CA158" s="664"/>
      <c r="CB158" s="664"/>
      <c r="CC158" s="664"/>
      <c r="CD158" s="664"/>
      <c r="CE158" s="664"/>
      <c r="CF158" s="664"/>
      <c r="CG158" s="664"/>
      <c r="CH158" s="664"/>
      <c r="CI158" s="664"/>
      <c r="CJ158" s="664"/>
      <c r="CK158" s="664"/>
      <c r="CL158" s="664"/>
      <c r="CM158" s="664"/>
      <c r="CN158" s="664"/>
      <c r="CO158" s="664"/>
      <c r="CP158" s="664"/>
      <c r="CQ158" s="664"/>
      <c r="CR158" s="664"/>
      <c r="CS158" s="664"/>
      <c r="CT158" s="664"/>
      <c r="CU158" s="664"/>
      <c r="CV158" s="664"/>
      <c r="CW158" s="664"/>
      <c r="CX158" s="664"/>
      <c r="CY158" s="664"/>
      <c r="CZ158" s="664"/>
    </row>
    <row r="159" spans="1:104" ht="11.25" hidden="1" customHeight="1" x14ac:dyDescent="0.25"/>
    <row r="160" spans="1:104" s="209" customFormat="1" ht="14.25" hidden="1" x14ac:dyDescent="0.2">
      <c r="A160" s="302" t="s">
        <v>46</v>
      </c>
      <c r="B160" s="302"/>
      <c r="C160" s="302"/>
      <c r="D160" s="302"/>
      <c r="E160" s="302"/>
      <c r="F160" s="302"/>
      <c r="G160" s="302"/>
      <c r="H160" s="302"/>
      <c r="I160" s="302"/>
      <c r="J160" s="302"/>
      <c r="K160" s="302"/>
      <c r="L160" s="302"/>
      <c r="M160" s="302"/>
      <c r="N160" s="302"/>
      <c r="O160" s="302"/>
      <c r="P160" s="302"/>
      <c r="Q160" s="302"/>
      <c r="R160" s="302"/>
      <c r="S160" s="302"/>
      <c r="T160" s="302"/>
      <c r="U160" s="302"/>
      <c r="V160" s="302"/>
      <c r="W160" s="604"/>
      <c r="X160" s="604"/>
      <c r="Y160" s="604"/>
      <c r="Z160" s="604"/>
      <c r="AA160" s="604"/>
      <c r="AB160" s="604"/>
      <c r="AC160" s="604"/>
      <c r="AD160" s="604"/>
      <c r="AE160" s="604"/>
      <c r="AF160" s="604"/>
      <c r="AG160" s="604"/>
      <c r="AH160" s="604"/>
      <c r="AI160" s="604"/>
      <c r="AJ160" s="604"/>
      <c r="AK160" s="604"/>
      <c r="AL160" s="604"/>
      <c r="AM160" s="604"/>
      <c r="AN160" s="604"/>
      <c r="AO160" s="604"/>
      <c r="AP160" s="604"/>
      <c r="AQ160" s="604"/>
      <c r="AR160" s="604"/>
      <c r="AS160" s="604"/>
      <c r="AT160" s="604"/>
      <c r="AU160" s="604"/>
      <c r="AV160" s="604"/>
      <c r="AW160" s="604"/>
      <c r="AX160" s="604"/>
      <c r="AY160" s="604"/>
      <c r="AZ160" s="604"/>
      <c r="BA160" s="604"/>
      <c r="BB160" s="604"/>
      <c r="BC160" s="604"/>
      <c r="BD160" s="604"/>
      <c r="BE160" s="604"/>
      <c r="BF160" s="604"/>
      <c r="BG160" s="604"/>
      <c r="BH160" s="604"/>
      <c r="BI160" s="604"/>
      <c r="BJ160" s="604"/>
      <c r="BK160" s="604"/>
      <c r="BL160" s="604"/>
      <c r="BM160" s="604"/>
      <c r="BN160" s="604"/>
      <c r="BO160" s="604"/>
      <c r="BP160" s="604"/>
      <c r="BQ160" s="604"/>
      <c r="BR160" s="604"/>
      <c r="BS160" s="604"/>
      <c r="BT160" s="604"/>
      <c r="BU160" s="604"/>
      <c r="BV160" s="604"/>
      <c r="BW160" s="604"/>
      <c r="BX160" s="604"/>
      <c r="BY160" s="604"/>
      <c r="BZ160" s="604"/>
      <c r="CA160" s="604"/>
      <c r="CB160" s="604"/>
      <c r="CC160" s="604"/>
      <c r="CD160" s="604"/>
      <c r="CE160" s="604"/>
      <c r="CF160" s="604"/>
      <c r="CG160" s="604"/>
      <c r="CH160" s="604"/>
      <c r="CI160" s="604"/>
      <c r="CJ160" s="604"/>
      <c r="CK160" s="604"/>
      <c r="CL160" s="604"/>
      <c r="CM160" s="604"/>
      <c r="CN160" s="604"/>
      <c r="CO160" s="604"/>
      <c r="CP160" s="604"/>
      <c r="CQ160" s="604"/>
      <c r="CR160" s="604"/>
      <c r="CS160" s="604"/>
      <c r="CT160" s="604"/>
      <c r="CU160" s="604"/>
      <c r="CV160" s="604"/>
      <c r="CW160" s="604"/>
      <c r="CX160" s="604"/>
      <c r="CY160" s="604"/>
      <c r="CZ160" s="604"/>
    </row>
    <row r="161" spans="1:104" s="209" customFormat="1" ht="10.5" hidden="1" customHeight="1" x14ac:dyDescent="0.2">
      <c r="A161" s="302"/>
      <c r="B161" s="302"/>
      <c r="C161" s="302"/>
      <c r="D161" s="302"/>
      <c r="E161" s="302"/>
      <c r="F161" s="302"/>
      <c r="G161" s="302"/>
      <c r="H161" s="302"/>
      <c r="I161" s="302"/>
      <c r="J161" s="302"/>
      <c r="K161" s="302"/>
      <c r="L161" s="302"/>
      <c r="M161" s="302"/>
      <c r="N161" s="302"/>
      <c r="O161" s="302"/>
      <c r="P161" s="302"/>
      <c r="Q161" s="302"/>
      <c r="R161" s="302"/>
      <c r="S161" s="302"/>
      <c r="T161" s="302"/>
      <c r="U161" s="302"/>
      <c r="V161" s="302"/>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1"/>
      <c r="BL161" s="281"/>
      <c r="BM161" s="281"/>
      <c r="BN161" s="281"/>
      <c r="BO161" s="281"/>
      <c r="BP161" s="281"/>
      <c r="BQ161" s="281"/>
      <c r="BR161" s="281"/>
      <c r="BS161" s="281"/>
      <c r="BT161" s="281"/>
      <c r="BU161" s="281"/>
      <c r="BV161" s="281"/>
      <c r="BW161" s="281"/>
      <c r="BX161" s="281"/>
      <c r="BY161" s="281"/>
      <c r="BZ161" s="281"/>
      <c r="CA161" s="281"/>
      <c r="CB161" s="281"/>
      <c r="CC161" s="281"/>
      <c r="CD161" s="281"/>
      <c r="CE161" s="281"/>
      <c r="CF161" s="281"/>
      <c r="CG161" s="281"/>
      <c r="CH161" s="281"/>
      <c r="CI161" s="281"/>
      <c r="CJ161" s="281"/>
      <c r="CK161" s="281"/>
      <c r="CL161" s="281"/>
      <c r="CM161" s="281"/>
      <c r="CN161" s="281"/>
      <c r="CO161" s="281"/>
      <c r="CP161" s="281"/>
      <c r="CQ161" s="281"/>
      <c r="CR161" s="281"/>
      <c r="CS161" s="281"/>
      <c r="CT161" s="281"/>
      <c r="CU161" s="281"/>
      <c r="CV161" s="281"/>
      <c r="CW161" s="281"/>
      <c r="CX161" s="281"/>
      <c r="CY161" s="281"/>
      <c r="CZ161" s="281"/>
    </row>
    <row r="162" spans="1:104" s="210" customFormat="1" ht="63.75" hidden="1" customHeight="1" x14ac:dyDescent="0.25">
      <c r="A162" s="565" t="s">
        <v>48</v>
      </c>
      <c r="B162" s="566"/>
      <c r="C162" s="566"/>
      <c r="D162" s="566"/>
      <c r="E162" s="566"/>
      <c r="F162" s="566"/>
      <c r="G162" s="567"/>
      <c r="H162" s="565" t="s">
        <v>0</v>
      </c>
      <c r="I162" s="566"/>
      <c r="J162" s="566"/>
      <c r="K162" s="566"/>
      <c r="L162" s="566"/>
      <c r="M162" s="566"/>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6"/>
      <c r="AK162" s="566"/>
      <c r="AL162" s="566"/>
      <c r="AM162" s="566"/>
      <c r="AN162" s="566"/>
      <c r="AO162" s="566"/>
      <c r="AP162" s="566"/>
      <c r="AQ162" s="566"/>
      <c r="AR162" s="566"/>
      <c r="AS162" s="566"/>
      <c r="AT162" s="566"/>
      <c r="AU162" s="566"/>
      <c r="AV162" s="566"/>
      <c r="AW162" s="566"/>
      <c r="AX162" s="566"/>
      <c r="AY162" s="566"/>
      <c r="AZ162" s="566"/>
      <c r="BA162" s="566"/>
      <c r="BB162" s="567"/>
      <c r="BC162" s="583" t="s">
        <v>76</v>
      </c>
      <c r="BD162" s="584"/>
      <c r="BE162" s="584"/>
      <c r="BF162" s="584"/>
      <c r="BG162" s="584"/>
      <c r="BH162" s="584"/>
      <c r="BI162" s="584"/>
      <c r="BJ162" s="584"/>
      <c r="BK162" s="584"/>
      <c r="BL162" s="584"/>
      <c r="BM162" s="584"/>
      <c r="BN162" s="584"/>
      <c r="BO162" s="584"/>
      <c r="BP162" s="584"/>
      <c r="BQ162" s="584"/>
      <c r="BR162" s="585"/>
      <c r="BS162" s="589" t="s">
        <v>77</v>
      </c>
      <c r="BT162" s="589"/>
      <c r="BU162" s="589"/>
      <c r="BV162" s="589"/>
      <c r="BW162" s="589"/>
      <c r="BX162" s="589"/>
      <c r="BY162" s="589"/>
      <c r="BZ162" s="589"/>
      <c r="CA162" s="589"/>
      <c r="CB162" s="589"/>
      <c r="CC162" s="589"/>
      <c r="CD162" s="589"/>
      <c r="CE162" s="589"/>
      <c r="CF162" s="589"/>
      <c r="CG162" s="589"/>
      <c r="CH162" s="589"/>
      <c r="CI162" s="589" t="s">
        <v>78</v>
      </c>
      <c r="CJ162" s="589"/>
      <c r="CK162" s="589"/>
      <c r="CL162" s="589"/>
      <c r="CM162" s="589"/>
      <c r="CN162" s="589"/>
      <c r="CO162" s="589"/>
      <c r="CP162" s="589"/>
      <c r="CQ162" s="589"/>
      <c r="CR162" s="589"/>
      <c r="CS162" s="589"/>
      <c r="CT162" s="589"/>
      <c r="CU162" s="589"/>
      <c r="CV162" s="589"/>
      <c r="CW162" s="589"/>
      <c r="CX162" s="589"/>
      <c r="CY162" s="589"/>
      <c r="CZ162" s="589"/>
    </row>
    <row r="163" spans="1:104" s="3" customFormat="1" ht="12.75" hidden="1" x14ac:dyDescent="0.25">
      <c r="A163" s="582">
        <v>1</v>
      </c>
      <c r="B163" s="582"/>
      <c r="C163" s="582"/>
      <c r="D163" s="582"/>
      <c r="E163" s="582"/>
      <c r="F163" s="582"/>
      <c r="G163" s="582"/>
      <c r="H163" s="582">
        <v>2</v>
      </c>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2"/>
      <c r="AL163" s="582"/>
      <c r="AM163" s="582"/>
      <c r="AN163" s="582"/>
      <c r="AO163" s="582"/>
      <c r="AP163" s="582"/>
      <c r="AQ163" s="582"/>
      <c r="AR163" s="582"/>
      <c r="AS163" s="582"/>
      <c r="AT163" s="582"/>
      <c r="AU163" s="582"/>
      <c r="AV163" s="582"/>
      <c r="AW163" s="582"/>
      <c r="AX163" s="582"/>
      <c r="AY163" s="582"/>
      <c r="AZ163" s="582"/>
      <c r="BA163" s="582"/>
      <c r="BB163" s="582"/>
      <c r="BC163" s="582">
        <v>3</v>
      </c>
      <c r="BD163" s="582"/>
      <c r="BE163" s="582"/>
      <c r="BF163" s="582"/>
      <c r="BG163" s="582"/>
      <c r="BH163" s="582"/>
      <c r="BI163" s="582"/>
      <c r="BJ163" s="582"/>
      <c r="BK163" s="582"/>
      <c r="BL163" s="582"/>
      <c r="BM163" s="582"/>
      <c r="BN163" s="582"/>
      <c r="BO163" s="582"/>
      <c r="BP163" s="582"/>
      <c r="BQ163" s="582"/>
      <c r="BR163" s="582"/>
      <c r="BS163" s="582">
        <v>4</v>
      </c>
      <c r="BT163" s="582"/>
      <c r="BU163" s="582"/>
      <c r="BV163" s="582"/>
      <c r="BW163" s="582"/>
      <c r="BX163" s="582"/>
      <c r="BY163" s="582"/>
      <c r="BZ163" s="582"/>
      <c r="CA163" s="582"/>
      <c r="CB163" s="582"/>
      <c r="CC163" s="582"/>
      <c r="CD163" s="582"/>
      <c r="CE163" s="582"/>
      <c r="CF163" s="582"/>
      <c r="CG163" s="582"/>
      <c r="CH163" s="582"/>
      <c r="CI163" s="582">
        <v>5</v>
      </c>
      <c r="CJ163" s="582"/>
      <c r="CK163" s="582"/>
      <c r="CL163" s="582"/>
      <c r="CM163" s="582"/>
      <c r="CN163" s="582"/>
      <c r="CO163" s="582"/>
      <c r="CP163" s="582"/>
      <c r="CQ163" s="582"/>
      <c r="CR163" s="582"/>
      <c r="CS163" s="582"/>
      <c r="CT163" s="582"/>
      <c r="CU163" s="582"/>
      <c r="CV163" s="582"/>
      <c r="CW163" s="582"/>
      <c r="CX163" s="582"/>
      <c r="CY163" s="582"/>
      <c r="CZ163" s="582"/>
    </row>
    <row r="164" spans="1:104" s="4" customFormat="1" ht="15" hidden="1" customHeight="1" x14ac:dyDescent="0.25">
      <c r="A164" s="611" t="s">
        <v>241</v>
      </c>
      <c r="B164" s="612"/>
      <c r="C164" s="612"/>
      <c r="D164" s="612"/>
      <c r="E164" s="612"/>
      <c r="F164" s="612"/>
      <c r="G164" s="612"/>
      <c r="H164" s="612"/>
      <c r="I164" s="612"/>
      <c r="J164" s="612"/>
      <c r="K164" s="612"/>
      <c r="L164" s="612"/>
      <c r="M164" s="612"/>
      <c r="N164" s="612"/>
      <c r="O164" s="612"/>
      <c r="P164" s="612"/>
      <c r="Q164" s="612"/>
      <c r="R164" s="612"/>
      <c r="S164" s="612"/>
      <c r="T164" s="612"/>
      <c r="U164" s="612"/>
      <c r="V164" s="612"/>
      <c r="W164" s="612"/>
      <c r="X164" s="612"/>
      <c r="Y164" s="612"/>
      <c r="Z164" s="612"/>
      <c r="AA164" s="612"/>
      <c r="AB164" s="612"/>
      <c r="AC164" s="612"/>
      <c r="AD164" s="612"/>
      <c r="AE164" s="612"/>
      <c r="AF164" s="612"/>
      <c r="AG164" s="612"/>
      <c r="AH164" s="612"/>
      <c r="AI164" s="612"/>
      <c r="AJ164" s="612"/>
      <c r="AK164" s="612"/>
      <c r="AL164" s="612"/>
      <c r="AM164" s="612"/>
      <c r="AN164" s="612"/>
      <c r="AO164" s="612"/>
      <c r="AP164" s="612"/>
      <c r="AQ164" s="612"/>
      <c r="AR164" s="612"/>
      <c r="AS164" s="612"/>
      <c r="AT164" s="612"/>
      <c r="AU164" s="612"/>
      <c r="AV164" s="612"/>
      <c r="AW164" s="612"/>
      <c r="AX164" s="612"/>
      <c r="AY164" s="612"/>
      <c r="AZ164" s="612"/>
      <c r="BA164" s="612"/>
      <c r="BB164" s="612"/>
      <c r="BC164" s="612"/>
      <c r="BD164" s="612"/>
      <c r="BE164" s="612"/>
      <c r="BF164" s="612"/>
      <c r="BG164" s="612"/>
      <c r="BH164" s="612"/>
      <c r="BI164" s="612"/>
      <c r="BJ164" s="612"/>
      <c r="BK164" s="612"/>
      <c r="BL164" s="612"/>
      <c r="BM164" s="612"/>
      <c r="BN164" s="612"/>
      <c r="BO164" s="612"/>
      <c r="BP164" s="612"/>
      <c r="BQ164" s="612"/>
      <c r="BR164" s="612"/>
      <c r="BS164" s="612"/>
      <c r="BT164" s="612"/>
      <c r="BU164" s="612"/>
      <c r="BV164" s="612"/>
      <c r="BW164" s="612"/>
      <c r="BX164" s="612"/>
      <c r="BY164" s="612"/>
      <c r="BZ164" s="612"/>
      <c r="CA164" s="612"/>
      <c r="CB164" s="612"/>
      <c r="CC164" s="612"/>
      <c r="CD164" s="612"/>
      <c r="CE164" s="612"/>
      <c r="CF164" s="612"/>
      <c r="CG164" s="612"/>
      <c r="CH164" s="612"/>
      <c r="CI164" s="612"/>
      <c r="CJ164" s="612"/>
      <c r="CK164" s="612"/>
      <c r="CL164" s="612"/>
      <c r="CM164" s="612"/>
      <c r="CN164" s="612"/>
      <c r="CO164" s="612"/>
      <c r="CP164" s="612"/>
      <c r="CQ164" s="612"/>
      <c r="CR164" s="612"/>
      <c r="CS164" s="612"/>
      <c r="CT164" s="612"/>
      <c r="CU164" s="612"/>
      <c r="CV164" s="612"/>
      <c r="CW164" s="612"/>
      <c r="CX164" s="612"/>
      <c r="CY164" s="612"/>
      <c r="CZ164" s="612"/>
    </row>
    <row r="165" spans="1:104" s="4" customFormat="1" ht="15" hidden="1" customHeight="1" x14ac:dyDescent="0.25">
      <c r="A165" s="614"/>
      <c r="B165" s="615"/>
      <c r="C165" s="615"/>
      <c r="D165" s="615"/>
      <c r="E165" s="615"/>
      <c r="F165" s="615"/>
      <c r="G165" s="616"/>
      <c r="H165" s="617"/>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18"/>
      <c r="AL165" s="618"/>
      <c r="AM165" s="618"/>
      <c r="AN165" s="618"/>
      <c r="AO165" s="618"/>
      <c r="AP165" s="618"/>
      <c r="AQ165" s="618"/>
      <c r="AR165" s="618"/>
      <c r="AS165" s="618"/>
      <c r="AT165" s="618"/>
      <c r="AU165" s="618"/>
      <c r="AV165" s="618"/>
      <c r="AW165" s="618"/>
      <c r="AX165" s="618"/>
      <c r="AY165" s="618"/>
      <c r="AZ165" s="618"/>
      <c r="BA165" s="618"/>
      <c r="BB165" s="619"/>
      <c r="BC165" s="605"/>
      <c r="BD165" s="606"/>
      <c r="BE165" s="606"/>
      <c r="BF165" s="606"/>
      <c r="BG165" s="606"/>
      <c r="BH165" s="606"/>
      <c r="BI165" s="606"/>
      <c r="BJ165" s="606"/>
      <c r="BK165" s="606"/>
      <c r="BL165" s="606"/>
      <c r="BM165" s="606"/>
      <c r="BN165" s="606"/>
      <c r="BO165" s="606"/>
      <c r="BP165" s="606"/>
      <c r="BQ165" s="606"/>
      <c r="BR165" s="607"/>
      <c r="BS165" s="605"/>
      <c r="BT165" s="606"/>
      <c r="BU165" s="606"/>
      <c r="BV165" s="606"/>
      <c r="BW165" s="606"/>
      <c r="BX165" s="606"/>
      <c r="BY165" s="606"/>
      <c r="BZ165" s="606"/>
      <c r="CA165" s="606"/>
      <c r="CB165" s="606"/>
      <c r="CC165" s="606"/>
      <c r="CD165" s="606"/>
      <c r="CE165" s="606"/>
      <c r="CF165" s="606"/>
      <c r="CG165" s="606"/>
      <c r="CH165" s="607"/>
      <c r="CI165" s="605"/>
      <c r="CJ165" s="606"/>
      <c r="CK165" s="606"/>
      <c r="CL165" s="606"/>
      <c r="CM165" s="606"/>
      <c r="CN165" s="606"/>
      <c r="CO165" s="606"/>
      <c r="CP165" s="606"/>
      <c r="CQ165" s="606"/>
      <c r="CR165" s="606"/>
      <c r="CS165" s="606"/>
      <c r="CT165" s="606"/>
      <c r="CU165" s="606"/>
      <c r="CV165" s="606"/>
      <c r="CW165" s="606"/>
      <c r="CX165" s="606"/>
      <c r="CY165" s="606"/>
      <c r="CZ165" s="607"/>
    </row>
    <row r="166" spans="1:104" s="4" customFormat="1" ht="15" hidden="1" customHeight="1" x14ac:dyDescent="0.25">
      <c r="A166" s="630" t="s">
        <v>262</v>
      </c>
      <c r="B166" s="631"/>
      <c r="C166" s="631"/>
      <c r="D166" s="631"/>
      <c r="E166" s="631"/>
      <c r="F166" s="631"/>
      <c r="G166" s="631"/>
      <c r="H166" s="631"/>
      <c r="I166" s="631"/>
      <c r="J166" s="631"/>
      <c r="K166" s="631"/>
      <c r="L166" s="631"/>
      <c r="M166" s="631"/>
      <c r="N166" s="631"/>
      <c r="O166" s="631"/>
      <c r="P166" s="631"/>
      <c r="Q166" s="631"/>
      <c r="R166" s="631"/>
      <c r="S166" s="631"/>
      <c r="T166" s="631"/>
      <c r="U166" s="631"/>
      <c r="V166" s="631"/>
      <c r="W166" s="631"/>
      <c r="X166" s="631"/>
      <c r="Y166" s="631"/>
      <c r="Z166" s="631"/>
      <c r="AA166" s="631"/>
      <c r="AB166" s="631"/>
      <c r="AC166" s="631"/>
      <c r="AD166" s="631"/>
      <c r="AE166" s="631"/>
      <c r="AF166" s="631"/>
      <c r="AG166" s="631"/>
      <c r="AH166" s="631"/>
      <c r="AI166" s="631"/>
      <c r="AJ166" s="631"/>
      <c r="AK166" s="631"/>
      <c r="AL166" s="631"/>
      <c r="AM166" s="631"/>
      <c r="AN166" s="631"/>
      <c r="AO166" s="631"/>
      <c r="AP166" s="631"/>
      <c r="AQ166" s="631"/>
      <c r="AR166" s="631"/>
      <c r="AS166" s="631"/>
      <c r="AT166" s="631"/>
      <c r="AU166" s="631"/>
      <c r="AV166" s="631"/>
      <c r="AW166" s="631"/>
      <c r="AX166" s="631"/>
      <c r="AY166" s="631"/>
      <c r="AZ166" s="631"/>
      <c r="BA166" s="631"/>
      <c r="BB166" s="632"/>
      <c r="BC166" s="605" t="s">
        <v>4</v>
      </c>
      <c r="BD166" s="606"/>
      <c r="BE166" s="606"/>
      <c r="BF166" s="606"/>
      <c r="BG166" s="606"/>
      <c r="BH166" s="606"/>
      <c r="BI166" s="606"/>
      <c r="BJ166" s="606"/>
      <c r="BK166" s="606"/>
      <c r="BL166" s="606"/>
      <c r="BM166" s="606"/>
      <c r="BN166" s="606"/>
      <c r="BO166" s="606"/>
      <c r="BP166" s="606"/>
      <c r="BQ166" s="606"/>
      <c r="BR166" s="607"/>
      <c r="BS166" s="605" t="s">
        <v>4</v>
      </c>
      <c r="BT166" s="606"/>
      <c r="BU166" s="606"/>
      <c r="BV166" s="606"/>
      <c r="BW166" s="606"/>
      <c r="BX166" s="606"/>
      <c r="BY166" s="606"/>
      <c r="BZ166" s="606"/>
      <c r="CA166" s="606"/>
      <c r="CB166" s="606"/>
      <c r="CC166" s="606"/>
      <c r="CD166" s="606"/>
      <c r="CE166" s="606"/>
      <c r="CF166" s="606"/>
      <c r="CG166" s="606"/>
      <c r="CH166" s="607"/>
      <c r="CI166" s="605"/>
      <c r="CJ166" s="606"/>
      <c r="CK166" s="606"/>
      <c r="CL166" s="606"/>
      <c r="CM166" s="606"/>
      <c r="CN166" s="606"/>
      <c r="CO166" s="606"/>
      <c r="CP166" s="606"/>
      <c r="CQ166" s="606"/>
      <c r="CR166" s="606"/>
      <c r="CS166" s="606"/>
      <c r="CT166" s="606"/>
      <c r="CU166" s="606"/>
      <c r="CV166" s="606"/>
      <c r="CW166" s="606"/>
      <c r="CX166" s="606"/>
      <c r="CY166" s="606"/>
      <c r="CZ166" s="607"/>
    </row>
    <row r="167" spans="1:104" s="4" customFormat="1" ht="15" hidden="1" customHeight="1" x14ac:dyDescent="0.25">
      <c r="A167" s="611" t="s">
        <v>241</v>
      </c>
      <c r="B167" s="612"/>
      <c r="C167" s="612"/>
      <c r="D167" s="612"/>
      <c r="E167" s="612"/>
      <c r="F167" s="612"/>
      <c r="G167" s="612"/>
      <c r="H167" s="612"/>
      <c r="I167" s="612"/>
      <c r="J167" s="612"/>
      <c r="K167" s="612"/>
      <c r="L167" s="612"/>
      <c r="M167" s="612"/>
      <c r="N167" s="612"/>
      <c r="O167" s="612"/>
      <c r="P167" s="612"/>
      <c r="Q167" s="612"/>
      <c r="R167" s="612"/>
      <c r="S167" s="612"/>
      <c r="T167" s="612"/>
      <c r="U167" s="612"/>
      <c r="V167" s="612"/>
      <c r="W167" s="612"/>
      <c r="X167" s="612"/>
      <c r="Y167" s="612"/>
      <c r="Z167" s="612"/>
      <c r="AA167" s="612"/>
      <c r="AB167" s="612"/>
      <c r="AC167" s="612"/>
      <c r="AD167" s="612"/>
      <c r="AE167" s="612"/>
      <c r="AF167" s="612"/>
      <c r="AG167" s="612"/>
      <c r="AH167" s="612"/>
      <c r="AI167" s="612"/>
      <c r="AJ167" s="612"/>
      <c r="AK167" s="612"/>
      <c r="AL167" s="612"/>
      <c r="AM167" s="612"/>
      <c r="AN167" s="612"/>
      <c r="AO167" s="612"/>
      <c r="AP167" s="612"/>
      <c r="AQ167" s="612"/>
      <c r="AR167" s="612"/>
      <c r="AS167" s="612"/>
      <c r="AT167" s="612"/>
      <c r="AU167" s="612"/>
      <c r="AV167" s="612"/>
      <c r="AW167" s="612"/>
      <c r="AX167" s="612"/>
      <c r="AY167" s="612"/>
      <c r="AZ167" s="612"/>
      <c r="BA167" s="612"/>
      <c r="BB167" s="612"/>
      <c r="BC167" s="612"/>
      <c r="BD167" s="612"/>
      <c r="BE167" s="612"/>
      <c r="BF167" s="612"/>
      <c r="BG167" s="612"/>
      <c r="BH167" s="612"/>
      <c r="BI167" s="612"/>
      <c r="BJ167" s="612"/>
      <c r="BK167" s="612"/>
      <c r="BL167" s="612"/>
      <c r="BM167" s="612"/>
      <c r="BN167" s="612"/>
      <c r="BO167" s="612"/>
      <c r="BP167" s="612"/>
      <c r="BQ167" s="612"/>
      <c r="BR167" s="612"/>
      <c r="BS167" s="612"/>
      <c r="BT167" s="612"/>
      <c r="BU167" s="612"/>
      <c r="BV167" s="612"/>
      <c r="BW167" s="612"/>
      <c r="BX167" s="612"/>
      <c r="BY167" s="612"/>
      <c r="BZ167" s="612"/>
      <c r="CA167" s="612"/>
      <c r="CB167" s="612"/>
      <c r="CC167" s="612"/>
      <c r="CD167" s="612"/>
      <c r="CE167" s="612"/>
      <c r="CF167" s="612"/>
      <c r="CG167" s="612"/>
      <c r="CH167" s="612"/>
      <c r="CI167" s="612"/>
      <c r="CJ167" s="612"/>
      <c r="CK167" s="612"/>
      <c r="CL167" s="612"/>
      <c r="CM167" s="612"/>
      <c r="CN167" s="612"/>
      <c r="CO167" s="612"/>
      <c r="CP167" s="612"/>
      <c r="CQ167" s="612"/>
      <c r="CR167" s="612"/>
      <c r="CS167" s="612"/>
      <c r="CT167" s="612"/>
      <c r="CU167" s="612"/>
      <c r="CV167" s="612"/>
      <c r="CW167" s="612"/>
      <c r="CX167" s="612"/>
      <c r="CY167" s="612"/>
      <c r="CZ167" s="612"/>
    </row>
    <row r="168" spans="1:104" s="4" customFormat="1" ht="15" hidden="1" customHeight="1" x14ac:dyDescent="0.25">
      <c r="A168" s="614"/>
      <c r="B168" s="615"/>
      <c r="C168" s="615"/>
      <c r="D168" s="615"/>
      <c r="E168" s="615"/>
      <c r="F168" s="615"/>
      <c r="G168" s="616"/>
      <c r="H168" s="617"/>
      <c r="I168" s="618"/>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619"/>
      <c r="BC168" s="605"/>
      <c r="BD168" s="606"/>
      <c r="BE168" s="606"/>
      <c r="BF168" s="606"/>
      <c r="BG168" s="606"/>
      <c r="BH168" s="606"/>
      <c r="BI168" s="606"/>
      <c r="BJ168" s="606"/>
      <c r="BK168" s="606"/>
      <c r="BL168" s="606"/>
      <c r="BM168" s="606"/>
      <c r="BN168" s="606"/>
      <c r="BO168" s="606"/>
      <c r="BP168" s="606"/>
      <c r="BQ168" s="606"/>
      <c r="BR168" s="607"/>
      <c r="BS168" s="605"/>
      <c r="BT168" s="606"/>
      <c r="BU168" s="606"/>
      <c r="BV168" s="606"/>
      <c r="BW168" s="606"/>
      <c r="BX168" s="606"/>
      <c r="BY168" s="606"/>
      <c r="BZ168" s="606"/>
      <c r="CA168" s="606"/>
      <c r="CB168" s="606"/>
      <c r="CC168" s="606"/>
      <c r="CD168" s="606"/>
      <c r="CE168" s="606"/>
      <c r="CF168" s="606"/>
      <c r="CG168" s="606"/>
      <c r="CH168" s="607"/>
      <c r="CI168" s="605"/>
      <c r="CJ168" s="606"/>
      <c r="CK168" s="606"/>
      <c r="CL168" s="606"/>
      <c r="CM168" s="606"/>
      <c r="CN168" s="606"/>
      <c r="CO168" s="606"/>
      <c r="CP168" s="606"/>
      <c r="CQ168" s="606"/>
      <c r="CR168" s="606"/>
      <c r="CS168" s="606"/>
      <c r="CT168" s="606"/>
      <c r="CU168" s="606"/>
      <c r="CV168" s="606"/>
      <c r="CW168" s="606"/>
      <c r="CX168" s="606"/>
      <c r="CY168" s="606"/>
      <c r="CZ168" s="607"/>
    </row>
    <row r="169" spans="1:104" s="4" customFormat="1" ht="15" hidden="1" customHeight="1" x14ac:dyDescent="0.25">
      <c r="A169" s="630" t="s">
        <v>262</v>
      </c>
      <c r="B169" s="631"/>
      <c r="C169" s="631"/>
      <c r="D169" s="631"/>
      <c r="E169" s="631"/>
      <c r="F169" s="631"/>
      <c r="G169" s="631"/>
      <c r="H169" s="631"/>
      <c r="I169" s="631"/>
      <c r="J169" s="631"/>
      <c r="K169" s="631"/>
      <c r="L169" s="631"/>
      <c r="M169" s="631"/>
      <c r="N169" s="631"/>
      <c r="O169" s="631"/>
      <c r="P169" s="631"/>
      <c r="Q169" s="631"/>
      <c r="R169" s="631"/>
      <c r="S169" s="631"/>
      <c r="T169" s="631"/>
      <c r="U169" s="631"/>
      <c r="V169" s="631"/>
      <c r="W169" s="631"/>
      <c r="X169" s="631"/>
      <c r="Y169" s="631"/>
      <c r="Z169" s="631"/>
      <c r="AA169" s="631"/>
      <c r="AB169" s="631"/>
      <c r="AC169" s="631"/>
      <c r="AD169" s="631"/>
      <c r="AE169" s="631"/>
      <c r="AF169" s="631"/>
      <c r="AG169" s="631"/>
      <c r="AH169" s="631"/>
      <c r="AI169" s="631"/>
      <c r="AJ169" s="631"/>
      <c r="AK169" s="631"/>
      <c r="AL169" s="631"/>
      <c r="AM169" s="631"/>
      <c r="AN169" s="631"/>
      <c r="AO169" s="631"/>
      <c r="AP169" s="631"/>
      <c r="AQ169" s="631"/>
      <c r="AR169" s="631"/>
      <c r="AS169" s="631"/>
      <c r="AT169" s="631"/>
      <c r="AU169" s="631"/>
      <c r="AV169" s="631"/>
      <c r="AW169" s="631"/>
      <c r="AX169" s="631"/>
      <c r="AY169" s="631"/>
      <c r="AZ169" s="631"/>
      <c r="BA169" s="631"/>
      <c r="BB169" s="632"/>
      <c r="BC169" s="605" t="s">
        <v>4</v>
      </c>
      <c r="BD169" s="606"/>
      <c r="BE169" s="606"/>
      <c r="BF169" s="606"/>
      <c r="BG169" s="606"/>
      <c r="BH169" s="606"/>
      <c r="BI169" s="606"/>
      <c r="BJ169" s="606"/>
      <c r="BK169" s="606"/>
      <c r="BL169" s="606"/>
      <c r="BM169" s="606"/>
      <c r="BN169" s="606"/>
      <c r="BO169" s="606"/>
      <c r="BP169" s="606"/>
      <c r="BQ169" s="606"/>
      <c r="BR169" s="607"/>
      <c r="BS169" s="605" t="s">
        <v>4</v>
      </c>
      <c r="BT169" s="606"/>
      <c r="BU169" s="606"/>
      <c r="BV169" s="606"/>
      <c r="BW169" s="606"/>
      <c r="BX169" s="606"/>
      <c r="BY169" s="606"/>
      <c r="BZ169" s="606"/>
      <c r="CA169" s="606"/>
      <c r="CB169" s="606"/>
      <c r="CC169" s="606"/>
      <c r="CD169" s="606"/>
      <c r="CE169" s="606"/>
      <c r="CF169" s="606"/>
      <c r="CG169" s="606"/>
      <c r="CH169" s="607"/>
      <c r="CI169" s="605"/>
      <c r="CJ169" s="606"/>
      <c r="CK169" s="606"/>
      <c r="CL169" s="606"/>
      <c r="CM169" s="606"/>
      <c r="CN169" s="606"/>
      <c r="CO169" s="606"/>
      <c r="CP169" s="606"/>
      <c r="CQ169" s="606"/>
      <c r="CR169" s="606"/>
      <c r="CS169" s="606"/>
      <c r="CT169" s="606"/>
      <c r="CU169" s="606"/>
      <c r="CV169" s="606"/>
      <c r="CW169" s="606"/>
      <c r="CX169" s="606"/>
      <c r="CY169" s="606"/>
      <c r="CZ169" s="607"/>
    </row>
    <row r="170" spans="1:104" s="4" customFormat="1" ht="15" hidden="1" customHeight="1" x14ac:dyDescent="0.25">
      <c r="A170" s="668" t="s">
        <v>55</v>
      </c>
      <c r="B170" s="669"/>
      <c r="C170" s="669"/>
      <c r="D170" s="669"/>
      <c r="E170" s="669"/>
      <c r="F170" s="669"/>
      <c r="G170" s="669"/>
      <c r="H170" s="669"/>
      <c r="I170" s="669"/>
      <c r="J170" s="669"/>
      <c r="K170" s="669"/>
      <c r="L170" s="669"/>
      <c r="M170" s="669"/>
      <c r="N170" s="669"/>
      <c r="O170" s="669"/>
      <c r="P170" s="669"/>
      <c r="Q170" s="669"/>
      <c r="R170" s="669"/>
      <c r="S170" s="669"/>
      <c r="T170" s="669"/>
      <c r="U170" s="669"/>
      <c r="V170" s="669"/>
      <c r="W170" s="669"/>
      <c r="X170" s="669"/>
      <c r="Y170" s="669"/>
      <c r="Z170" s="669"/>
      <c r="AA170" s="669"/>
      <c r="AB170" s="669"/>
      <c r="AC170" s="669"/>
      <c r="AD170" s="669"/>
      <c r="AE170" s="669"/>
      <c r="AF170" s="669"/>
      <c r="AG170" s="669"/>
      <c r="AH170" s="669"/>
      <c r="AI170" s="669"/>
      <c r="AJ170" s="669"/>
      <c r="AK170" s="669"/>
      <c r="AL170" s="669"/>
      <c r="AM170" s="669"/>
      <c r="AN170" s="669"/>
      <c r="AO170" s="669"/>
      <c r="AP170" s="669"/>
      <c r="AQ170" s="669"/>
      <c r="AR170" s="669"/>
      <c r="AS170" s="669"/>
      <c r="AT170" s="669"/>
      <c r="AU170" s="669"/>
      <c r="AV170" s="669"/>
      <c r="AW170" s="669"/>
      <c r="AX170" s="669"/>
      <c r="AY170" s="669"/>
      <c r="AZ170" s="669"/>
      <c r="BA170" s="669"/>
      <c r="BB170" s="670"/>
      <c r="BC170" s="552" t="s">
        <v>4</v>
      </c>
      <c r="BD170" s="552"/>
      <c r="BE170" s="552"/>
      <c r="BF170" s="552"/>
      <c r="BG170" s="552"/>
      <c r="BH170" s="552"/>
      <c r="BI170" s="552"/>
      <c r="BJ170" s="552"/>
      <c r="BK170" s="552"/>
      <c r="BL170" s="552"/>
      <c r="BM170" s="552"/>
      <c r="BN170" s="552"/>
      <c r="BO170" s="552"/>
      <c r="BP170" s="552"/>
      <c r="BQ170" s="552"/>
      <c r="BR170" s="552"/>
      <c r="BS170" s="552" t="s">
        <v>4</v>
      </c>
      <c r="BT170" s="552"/>
      <c r="BU170" s="552"/>
      <c r="BV170" s="552"/>
      <c r="BW170" s="552"/>
      <c r="BX170" s="552"/>
      <c r="BY170" s="552"/>
      <c r="BZ170" s="552"/>
      <c r="CA170" s="552"/>
      <c r="CB170" s="552"/>
      <c r="CC170" s="552"/>
      <c r="CD170" s="552"/>
      <c r="CE170" s="552"/>
      <c r="CF170" s="552"/>
      <c r="CG170" s="552"/>
      <c r="CH170" s="552"/>
      <c r="CI170" s="552"/>
      <c r="CJ170" s="552"/>
      <c r="CK170" s="552"/>
      <c r="CL170" s="552"/>
      <c r="CM170" s="552"/>
      <c r="CN170" s="552"/>
      <c r="CO170" s="552"/>
      <c r="CP170" s="552"/>
      <c r="CQ170" s="552"/>
      <c r="CR170" s="552"/>
      <c r="CS170" s="552"/>
      <c r="CT170" s="552"/>
      <c r="CU170" s="552"/>
      <c r="CV170" s="552"/>
      <c r="CW170" s="552"/>
      <c r="CX170" s="552"/>
      <c r="CY170" s="552"/>
      <c r="CZ170" s="552"/>
    </row>
    <row r="171" spans="1:104" s="4" customFormat="1" ht="15" customHeight="1" x14ac:dyDescent="0.25">
      <c r="A171" s="307"/>
      <c r="B171" s="307"/>
      <c r="C171" s="307"/>
      <c r="D171" s="307"/>
      <c r="E171" s="307"/>
      <c r="F171" s="307"/>
      <c r="G171" s="307"/>
      <c r="H171" s="279"/>
      <c r="I171" s="279"/>
      <c r="J171" s="279"/>
      <c r="K171" s="279"/>
      <c r="L171" s="279"/>
      <c r="M171" s="279"/>
      <c r="N171" s="279"/>
      <c r="O171" s="279"/>
      <c r="P171" s="279"/>
      <c r="Q171" s="279"/>
      <c r="R171" s="279"/>
      <c r="S171" s="279"/>
      <c r="T171" s="279"/>
      <c r="U171" s="279"/>
      <c r="V171" s="279"/>
      <c r="W171" s="279"/>
      <c r="X171" s="279"/>
      <c r="Y171" s="279"/>
      <c r="Z171" s="279"/>
      <c r="AA171" s="279"/>
      <c r="AB171" s="279"/>
      <c r="AC171" s="279"/>
      <c r="AD171" s="279"/>
      <c r="AE171" s="279"/>
      <c r="AF171" s="279"/>
      <c r="AG171" s="279"/>
      <c r="AH171" s="279"/>
      <c r="AI171" s="279"/>
      <c r="AJ171" s="279"/>
      <c r="AK171" s="279"/>
      <c r="AL171" s="279"/>
      <c r="AM171" s="279"/>
      <c r="AN171" s="279"/>
      <c r="AO171" s="279"/>
      <c r="AP171" s="279"/>
      <c r="AQ171" s="279"/>
      <c r="AR171" s="279"/>
      <c r="AS171" s="279"/>
      <c r="AT171" s="279"/>
      <c r="AU171" s="279"/>
      <c r="AV171" s="279"/>
      <c r="AW171" s="279"/>
      <c r="AX171" s="279"/>
      <c r="AY171" s="279"/>
      <c r="AZ171" s="279"/>
      <c r="BA171" s="279"/>
      <c r="BB171" s="279"/>
      <c r="BC171" s="300"/>
      <c r="BD171" s="300"/>
      <c r="BE171" s="300"/>
      <c r="BF171" s="300"/>
      <c r="BG171" s="300"/>
      <c r="BH171" s="300"/>
      <c r="BI171" s="300"/>
      <c r="BJ171" s="300"/>
      <c r="BK171" s="300"/>
      <c r="BL171" s="300"/>
      <c r="BM171" s="300"/>
      <c r="BN171" s="300"/>
      <c r="BO171" s="300"/>
      <c r="BP171" s="300"/>
      <c r="BQ171" s="300"/>
      <c r="BR171" s="300"/>
      <c r="BS171" s="300"/>
      <c r="BT171" s="300"/>
      <c r="BU171" s="300"/>
      <c r="BV171" s="300"/>
      <c r="BW171" s="300"/>
      <c r="BX171" s="300"/>
      <c r="BY171" s="300"/>
      <c r="BZ171" s="300"/>
      <c r="CA171" s="300"/>
      <c r="CB171" s="300"/>
      <c r="CC171" s="300"/>
      <c r="CD171" s="300"/>
      <c r="CE171" s="300"/>
      <c r="CF171" s="300"/>
      <c r="CG171" s="300"/>
      <c r="CH171" s="300"/>
      <c r="CI171" s="300"/>
      <c r="CJ171" s="300"/>
      <c r="CK171" s="300"/>
      <c r="CL171" s="300"/>
      <c r="CM171" s="300"/>
      <c r="CN171" s="300"/>
      <c r="CO171" s="300"/>
      <c r="CP171" s="300"/>
      <c r="CQ171" s="300"/>
      <c r="CR171" s="300"/>
      <c r="CS171" s="300"/>
      <c r="CT171" s="300"/>
      <c r="CU171" s="300"/>
      <c r="CV171" s="300"/>
      <c r="CW171" s="300"/>
      <c r="CX171" s="300"/>
      <c r="CY171" s="300"/>
      <c r="CZ171" s="300"/>
    </row>
    <row r="172" spans="1:104" s="209" customFormat="1" ht="14.25" hidden="1" x14ac:dyDescent="0.2">
      <c r="A172" s="644" t="s">
        <v>255</v>
      </c>
      <c r="B172" s="644"/>
      <c r="C172" s="644"/>
      <c r="D172" s="644"/>
      <c r="E172" s="644"/>
      <c r="F172" s="644"/>
      <c r="G172" s="644"/>
      <c r="H172" s="644"/>
      <c r="I172" s="644"/>
      <c r="J172" s="644"/>
      <c r="K172" s="644"/>
      <c r="L172" s="644"/>
      <c r="M172" s="644"/>
      <c r="N172" s="644"/>
      <c r="O172" s="644"/>
      <c r="P172" s="644"/>
      <c r="Q172" s="644"/>
      <c r="R172" s="644"/>
      <c r="S172" s="644"/>
      <c r="T172" s="644"/>
      <c r="U172" s="644"/>
      <c r="V172" s="644"/>
      <c r="W172" s="644"/>
      <c r="X172" s="644"/>
      <c r="Y172" s="644"/>
      <c r="Z172" s="644"/>
      <c r="AA172" s="644"/>
      <c r="AB172" s="644"/>
      <c r="AC172" s="644"/>
      <c r="AD172" s="644"/>
      <c r="AE172" s="644"/>
      <c r="AF172" s="644"/>
      <c r="AG172" s="644"/>
      <c r="AH172" s="644"/>
      <c r="AI172" s="644"/>
      <c r="AJ172" s="644"/>
      <c r="AK172" s="644"/>
      <c r="AL172" s="644"/>
      <c r="AM172" s="644"/>
      <c r="AN172" s="644"/>
      <c r="AO172" s="644"/>
      <c r="AP172" s="644"/>
      <c r="AQ172" s="644"/>
      <c r="AR172" s="644"/>
      <c r="AS172" s="644"/>
      <c r="AT172" s="644"/>
      <c r="AU172" s="644"/>
      <c r="AV172" s="644"/>
      <c r="AW172" s="644"/>
      <c r="AX172" s="644"/>
      <c r="AY172" s="644"/>
      <c r="AZ172" s="644"/>
      <c r="BA172" s="644"/>
      <c r="BB172" s="644"/>
      <c r="BC172" s="644"/>
      <c r="BD172" s="644"/>
      <c r="BE172" s="644"/>
      <c r="BF172" s="644"/>
      <c r="BG172" s="644"/>
      <c r="BH172" s="644"/>
      <c r="BI172" s="644"/>
      <c r="BJ172" s="644"/>
      <c r="BK172" s="644"/>
      <c r="BL172" s="644"/>
      <c r="BM172" s="644"/>
      <c r="BN172" s="644"/>
      <c r="BO172" s="644"/>
      <c r="BP172" s="644"/>
      <c r="BQ172" s="644"/>
      <c r="BR172" s="644"/>
      <c r="BS172" s="644"/>
      <c r="BT172" s="644"/>
      <c r="BU172" s="644"/>
      <c r="BV172" s="644"/>
      <c r="BW172" s="644"/>
      <c r="BX172" s="644"/>
      <c r="BY172" s="644"/>
      <c r="BZ172" s="644"/>
      <c r="CA172" s="644"/>
      <c r="CB172" s="644"/>
      <c r="CC172" s="644"/>
      <c r="CD172" s="644"/>
      <c r="CE172" s="644"/>
      <c r="CF172" s="644"/>
      <c r="CG172" s="644"/>
      <c r="CH172" s="644"/>
      <c r="CI172" s="644"/>
      <c r="CJ172" s="644"/>
      <c r="CK172" s="644"/>
      <c r="CL172" s="644"/>
      <c r="CM172" s="644"/>
      <c r="CN172" s="644"/>
      <c r="CO172" s="644"/>
      <c r="CP172" s="644"/>
      <c r="CQ172" s="644"/>
      <c r="CR172" s="644"/>
      <c r="CS172" s="644"/>
      <c r="CT172" s="644"/>
      <c r="CU172" s="644"/>
      <c r="CV172" s="644"/>
      <c r="CW172" s="644"/>
      <c r="CX172" s="644"/>
      <c r="CY172" s="644"/>
      <c r="CZ172" s="644"/>
    </row>
    <row r="173" spans="1:104" ht="6" hidden="1" customHeight="1" x14ac:dyDescent="0.25"/>
    <row r="174" spans="1:104" s="209" customFormat="1" ht="14.25" hidden="1" x14ac:dyDescent="0.2">
      <c r="A174" s="302" t="s">
        <v>46</v>
      </c>
      <c r="B174" s="302"/>
      <c r="C174" s="302"/>
      <c r="D174" s="302"/>
      <c r="E174" s="302"/>
      <c r="F174" s="302"/>
      <c r="G174" s="302"/>
      <c r="H174" s="302"/>
      <c r="I174" s="302"/>
      <c r="J174" s="302"/>
      <c r="K174" s="302"/>
      <c r="L174" s="302"/>
      <c r="M174" s="302"/>
      <c r="N174" s="302"/>
      <c r="O174" s="302"/>
      <c r="P174" s="302"/>
      <c r="Q174" s="302"/>
      <c r="R174" s="302"/>
      <c r="S174" s="302"/>
      <c r="T174" s="302"/>
      <c r="U174" s="302"/>
      <c r="V174" s="302"/>
      <c r="W174" s="604"/>
      <c r="X174" s="604"/>
      <c r="Y174" s="604"/>
      <c r="Z174" s="604"/>
      <c r="AA174" s="604"/>
      <c r="AB174" s="604"/>
      <c r="AC174" s="604"/>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604"/>
      <c r="AY174" s="604"/>
      <c r="AZ174" s="604"/>
      <c r="BA174" s="604"/>
      <c r="BB174" s="604"/>
      <c r="BC174" s="604"/>
      <c r="BD174" s="604"/>
      <c r="BE174" s="604"/>
      <c r="BF174" s="604"/>
      <c r="BG174" s="604"/>
      <c r="BH174" s="604"/>
      <c r="BI174" s="604"/>
      <c r="BJ174" s="604"/>
      <c r="BK174" s="604"/>
      <c r="BL174" s="604"/>
      <c r="BM174" s="604"/>
      <c r="BN174" s="604"/>
      <c r="BO174" s="604"/>
      <c r="BP174" s="604"/>
      <c r="BQ174" s="604"/>
      <c r="BR174" s="604"/>
      <c r="BS174" s="604"/>
      <c r="BT174" s="604"/>
      <c r="BU174" s="604"/>
      <c r="BV174" s="604"/>
      <c r="BW174" s="604"/>
      <c r="BX174" s="604"/>
      <c r="BY174" s="604"/>
      <c r="BZ174" s="604"/>
      <c r="CA174" s="604"/>
      <c r="CB174" s="604"/>
      <c r="CC174" s="604"/>
      <c r="CD174" s="604"/>
      <c r="CE174" s="604"/>
      <c r="CF174" s="604"/>
      <c r="CG174" s="604"/>
      <c r="CH174" s="604"/>
      <c r="CI174" s="604"/>
      <c r="CJ174" s="604"/>
      <c r="CK174" s="604"/>
      <c r="CL174" s="604"/>
      <c r="CM174" s="604"/>
      <c r="CN174" s="604"/>
      <c r="CO174" s="604"/>
      <c r="CP174" s="604"/>
      <c r="CQ174" s="604"/>
      <c r="CR174" s="604"/>
      <c r="CS174" s="604"/>
      <c r="CT174" s="604"/>
      <c r="CU174" s="604"/>
      <c r="CV174" s="604"/>
      <c r="CW174" s="604"/>
      <c r="CX174" s="604"/>
      <c r="CY174" s="604"/>
      <c r="CZ174" s="604"/>
    </row>
    <row r="175" spans="1:104" s="209" customFormat="1" ht="6" hidden="1" customHeight="1" x14ac:dyDescent="0.2">
      <c r="A175" s="302"/>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81"/>
      <c r="BM175" s="281"/>
      <c r="BN175" s="281"/>
      <c r="BO175" s="281"/>
      <c r="BP175" s="281"/>
      <c r="BQ175" s="281"/>
      <c r="BR175" s="281"/>
      <c r="BS175" s="281"/>
      <c r="BT175" s="281"/>
      <c r="BU175" s="281"/>
      <c r="BV175" s="281"/>
      <c r="BW175" s="281"/>
      <c r="BX175" s="281"/>
      <c r="BY175" s="281"/>
      <c r="BZ175" s="281"/>
      <c r="CA175" s="281"/>
      <c r="CB175" s="281"/>
      <c r="CC175" s="281"/>
      <c r="CD175" s="281"/>
      <c r="CE175" s="281"/>
      <c r="CF175" s="281"/>
      <c r="CG175" s="281"/>
      <c r="CH175" s="281"/>
      <c r="CI175" s="281"/>
      <c r="CJ175" s="281"/>
      <c r="CK175" s="281"/>
      <c r="CL175" s="281"/>
      <c r="CM175" s="281"/>
      <c r="CN175" s="281"/>
      <c r="CO175" s="281"/>
      <c r="CP175" s="281"/>
      <c r="CQ175" s="281"/>
      <c r="CR175" s="281"/>
      <c r="CS175" s="281"/>
      <c r="CT175" s="281"/>
      <c r="CU175" s="281"/>
      <c r="CV175" s="281"/>
      <c r="CW175" s="281"/>
      <c r="CX175" s="281"/>
      <c r="CY175" s="281"/>
      <c r="CZ175" s="281"/>
    </row>
    <row r="176" spans="1:104" s="210" customFormat="1" ht="45" hidden="1" customHeight="1" x14ac:dyDescent="0.25">
      <c r="A176" s="565" t="s">
        <v>48</v>
      </c>
      <c r="B176" s="566"/>
      <c r="C176" s="566"/>
      <c r="D176" s="566"/>
      <c r="E176" s="566"/>
      <c r="F176" s="566"/>
      <c r="G176" s="567"/>
      <c r="H176" s="565" t="s">
        <v>0</v>
      </c>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66"/>
      <c r="AE176" s="566"/>
      <c r="AF176" s="566"/>
      <c r="AG176" s="566"/>
      <c r="AH176" s="566"/>
      <c r="AI176" s="566"/>
      <c r="AJ176" s="566"/>
      <c r="AK176" s="566"/>
      <c r="AL176" s="566"/>
      <c r="AM176" s="566"/>
      <c r="AN176" s="566"/>
      <c r="AO176" s="566"/>
      <c r="AP176" s="566"/>
      <c r="AQ176" s="566"/>
      <c r="AR176" s="566"/>
      <c r="AS176" s="566"/>
      <c r="AT176" s="566"/>
      <c r="AU176" s="566"/>
      <c r="AV176" s="566"/>
      <c r="AW176" s="566"/>
      <c r="AX176" s="566"/>
      <c r="AY176" s="566"/>
      <c r="AZ176" s="566"/>
      <c r="BA176" s="566"/>
      <c r="BB176" s="567"/>
      <c r="BC176" s="589" t="s">
        <v>72</v>
      </c>
      <c r="BD176" s="589"/>
      <c r="BE176" s="589"/>
      <c r="BF176" s="589"/>
      <c r="BG176" s="589"/>
      <c r="BH176" s="589"/>
      <c r="BI176" s="589"/>
      <c r="BJ176" s="589"/>
      <c r="BK176" s="589"/>
      <c r="BL176" s="589"/>
      <c r="BM176" s="589"/>
      <c r="BN176" s="589"/>
      <c r="BO176" s="589"/>
      <c r="BP176" s="589"/>
      <c r="BQ176" s="589"/>
      <c r="BR176" s="589"/>
      <c r="BS176" s="589" t="s">
        <v>73</v>
      </c>
      <c r="BT176" s="589"/>
      <c r="BU176" s="589"/>
      <c r="BV176" s="589"/>
      <c r="BW176" s="589"/>
      <c r="BX176" s="589"/>
      <c r="BY176" s="589"/>
      <c r="BZ176" s="589"/>
      <c r="CA176" s="589"/>
      <c r="CB176" s="589"/>
      <c r="CC176" s="589"/>
      <c r="CD176" s="589"/>
      <c r="CE176" s="589"/>
      <c r="CF176" s="589"/>
      <c r="CG176" s="589"/>
      <c r="CH176" s="589"/>
      <c r="CI176" s="589" t="s">
        <v>74</v>
      </c>
      <c r="CJ176" s="589"/>
      <c r="CK176" s="589"/>
      <c r="CL176" s="589"/>
      <c r="CM176" s="589"/>
      <c r="CN176" s="589"/>
      <c r="CO176" s="589"/>
      <c r="CP176" s="589"/>
      <c r="CQ176" s="589"/>
      <c r="CR176" s="589"/>
      <c r="CS176" s="589"/>
      <c r="CT176" s="589"/>
      <c r="CU176" s="589"/>
      <c r="CV176" s="589"/>
      <c r="CW176" s="589"/>
      <c r="CX176" s="589"/>
      <c r="CY176" s="589"/>
      <c r="CZ176" s="589"/>
    </row>
    <row r="177" spans="1:104" s="3" customFormat="1" ht="12.75" hidden="1" x14ac:dyDescent="0.25">
      <c r="A177" s="582">
        <v>1</v>
      </c>
      <c r="B177" s="582"/>
      <c r="C177" s="582"/>
      <c r="D177" s="582"/>
      <c r="E177" s="582"/>
      <c r="F177" s="582"/>
      <c r="G177" s="582"/>
      <c r="H177" s="582">
        <v>2</v>
      </c>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2"/>
      <c r="AL177" s="582"/>
      <c r="AM177" s="582"/>
      <c r="AN177" s="582"/>
      <c r="AO177" s="582"/>
      <c r="AP177" s="582"/>
      <c r="AQ177" s="582"/>
      <c r="AR177" s="582"/>
      <c r="AS177" s="582"/>
      <c r="AT177" s="582"/>
      <c r="AU177" s="582"/>
      <c r="AV177" s="582"/>
      <c r="AW177" s="582"/>
      <c r="AX177" s="582"/>
      <c r="AY177" s="582"/>
      <c r="AZ177" s="582"/>
      <c r="BA177" s="582"/>
      <c r="BB177" s="582"/>
      <c r="BC177" s="582">
        <v>3</v>
      </c>
      <c r="BD177" s="582"/>
      <c r="BE177" s="582"/>
      <c r="BF177" s="582"/>
      <c r="BG177" s="582"/>
      <c r="BH177" s="582"/>
      <c r="BI177" s="582"/>
      <c r="BJ177" s="582"/>
      <c r="BK177" s="582"/>
      <c r="BL177" s="582"/>
      <c r="BM177" s="582"/>
      <c r="BN177" s="582"/>
      <c r="BO177" s="582"/>
      <c r="BP177" s="582"/>
      <c r="BQ177" s="582"/>
      <c r="BR177" s="582"/>
      <c r="BS177" s="582">
        <v>4</v>
      </c>
      <c r="BT177" s="582"/>
      <c r="BU177" s="582"/>
      <c r="BV177" s="582"/>
      <c r="BW177" s="582"/>
      <c r="BX177" s="582"/>
      <c r="BY177" s="582"/>
      <c r="BZ177" s="582"/>
      <c r="CA177" s="582"/>
      <c r="CB177" s="582"/>
      <c r="CC177" s="582"/>
      <c r="CD177" s="582"/>
      <c r="CE177" s="582"/>
      <c r="CF177" s="582"/>
      <c r="CG177" s="582"/>
      <c r="CH177" s="582"/>
      <c r="CI177" s="582">
        <v>5</v>
      </c>
      <c r="CJ177" s="582"/>
      <c r="CK177" s="582"/>
      <c r="CL177" s="582"/>
      <c r="CM177" s="582"/>
      <c r="CN177" s="582"/>
      <c r="CO177" s="582"/>
      <c r="CP177" s="582"/>
      <c r="CQ177" s="582"/>
      <c r="CR177" s="582"/>
      <c r="CS177" s="582"/>
      <c r="CT177" s="582"/>
      <c r="CU177" s="582"/>
      <c r="CV177" s="582"/>
      <c r="CW177" s="582"/>
      <c r="CX177" s="582"/>
      <c r="CY177" s="582"/>
      <c r="CZ177" s="582"/>
    </row>
    <row r="178" spans="1:104" s="4" customFormat="1" ht="15" hidden="1" customHeight="1" x14ac:dyDescent="0.25">
      <c r="A178" s="611" t="s">
        <v>241</v>
      </c>
      <c r="B178" s="612"/>
      <c r="C178" s="612"/>
      <c r="D178" s="612"/>
      <c r="E178" s="612"/>
      <c r="F178" s="612"/>
      <c r="G178" s="612"/>
      <c r="H178" s="612"/>
      <c r="I178" s="612"/>
      <c r="J178" s="612"/>
      <c r="K178" s="612"/>
      <c r="L178" s="612"/>
      <c r="M178" s="612"/>
      <c r="N178" s="612"/>
      <c r="O178" s="612"/>
      <c r="P178" s="612"/>
      <c r="Q178" s="612"/>
      <c r="R178" s="612"/>
      <c r="S178" s="612"/>
      <c r="T178" s="612"/>
      <c r="U178" s="612"/>
      <c r="V178" s="612"/>
      <c r="W178" s="612"/>
      <c r="X178" s="612"/>
      <c r="Y178" s="612"/>
      <c r="Z178" s="612"/>
      <c r="AA178" s="612"/>
      <c r="AB178" s="612"/>
      <c r="AC178" s="612"/>
      <c r="AD178" s="612"/>
      <c r="AE178" s="612"/>
      <c r="AF178" s="612"/>
      <c r="AG178" s="612"/>
      <c r="AH178" s="612"/>
      <c r="AI178" s="612"/>
      <c r="AJ178" s="612"/>
      <c r="AK178" s="612"/>
      <c r="AL178" s="612"/>
      <c r="AM178" s="612"/>
      <c r="AN178" s="612"/>
      <c r="AO178" s="612"/>
      <c r="AP178" s="612"/>
      <c r="AQ178" s="612"/>
      <c r="AR178" s="612"/>
      <c r="AS178" s="612"/>
      <c r="AT178" s="612"/>
      <c r="AU178" s="612"/>
      <c r="AV178" s="612"/>
      <c r="AW178" s="612"/>
      <c r="AX178" s="612"/>
      <c r="AY178" s="612"/>
      <c r="AZ178" s="612"/>
      <c r="BA178" s="612"/>
      <c r="BB178" s="612"/>
      <c r="BC178" s="612"/>
      <c r="BD178" s="612"/>
      <c r="BE178" s="612"/>
      <c r="BF178" s="612"/>
      <c r="BG178" s="612"/>
      <c r="BH178" s="612"/>
      <c r="BI178" s="612"/>
      <c r="BJ178" s="612"/>
      <c r="BK178" s="612"/>
      <c r="BL178" s="612"/>
      <c r="BM178" s="612"/>
      <c r="BN178" s="612"/>
      <c r="BO178" s="612"/>
      <c r="BP178" s="612"/>
      <c r="BQ178" s="612"/>
      <c r="BR178" s="612"/>
      <c r="BS178" s="612"/>
      <c r="BT178" s="612"/>
      <c r="BU178" s="612"/>
      <c r="BV178" s="612"/>
      <c r="BW178" s="612"/>
      <c r="BX178" s="612"/>
      <c r="BY178" s="612"/>
      <c r="BZ178" s="612"/>
      <c r="CA178" s="612"/>
      <c r="CB178" s="612"/>
      <c r="CC178" s="612"/>
      <c r="CD178" s="612"/>
      <c r="CE178" s="612"/>
      <c r="CF178" s="612"/>
      <c r="CG178" s="612"/>
      <c r="CH178" s="612"/>
      <c r="CI178" s="612"/>
      <c r="CJ178" s="612"/>
      <c r="CK178" s="612"/>
      <c r="CL178" s="612"/>
      <c r="CM178" s="612"/>
      <c r="CN178" s="612"/>
      <c r="CO178" s="612"/>
      <c r="CP178" s="612"/>
      <c r="CQ178" s="612"/>
      <c r="CR178" s="612"/>
      <c r="CS178" s="612"/>
      <c r="CT178" s="612"/>
      <c r="CU178" s="612"/>
      <c r="CV178" s="612"/>
      <c r="CW178" s="612"/>
      <c r="CX178" s="612"/>
      <c r="CY178" s="612"/>
      <c r="CZ178" s="612"/>
    </row>
    <row r="179" spans="1:104" s="4" customFormat="1" ht="15" hidden="1" customHeight="1" x14ac:dyDescent="0.25">
      <c r="A179" s="614"/>
      <c r="B179" s="615"/>
      <c r="C179" s="615"/>
      <c r="D179" s="615"/>
      <c r="E179" s="615"/>
      <c r="F179" s="615"/>
      <c r="G179" s="616"/>
      <c r="H179" s="617"/>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18"/>
      <c r="AL179" s="618"/>
      <c r="AM179" s="618"/>
      <c r="AN179" s="618"/>
      <c r="AO179" s="618"/>
      <c r="AP179" s="618"/>
      <c r="AQ179" s="618"/>
      <c r="AR179" s="618"/>
      <c r="AS179" s="618"/>
      <c r="AT179" s="618"/>
      <c r="AU179" s="618"/>
      <c r="AV179" s="618"/>
      <c r="AW179" s="618"/>
      <c r="AX179" s="618"/>
      <c r="AY179" s="618"/>
      <c r="AZ179" s="618"/>
      <c r="BA179" s="618"/>
      <c r="BB179" s="619"/>
      <c r="BC179" s="605"/>
      <c r="BD179" s="606"/>
      <c r="BE179" s="606"/>
      <c r="BF179" s="606"/>
      <c r="BG179" s="606"/>
      <c r="BH179" s="606"/>
      <c r="BI179" s="606"/>
      <c r="BJ179" s="606"/>
      <c r="BK179" s="606"/>
      <c r="BL179" s="606"/>
      <c r="BM179" s="606"/>
      <c r="BN179" s="606"/>
      <c r="BO179" s="606"/>
      <c r="BP179" s="606"/>
      <c r="BQ179" s="606"/>
      <c r="BR179" s="607"/>
      <c r="BS179" s="605"/>
      <c r="BT179" s="606"/>
      <c r="BU179" s="606"/>
      <c r="BV179" s="606"/>
      <c r="BW179" s="606"/>
      <c r="BX179" s="606"/>
      <c r="BY179" s="606"/>
      <c r="BZ179" s="606"/>
      <c r="CA179" s="606"/>
      <c r="CB179" s="606"/>
      <c r="CC179" s="606"/>
      <c r="CD179" s="606"/>
      <c r="CE179" s="606"/>
      <c r="CF179" s="606"/>
      <c r="CG179" s="606"/>
      <c r="CH179" s="607"/>
      <c r="CI179" s="605"/>
      <c r="CJ179" s="606"/>
      <c r="CK179" s="606"/>
      <c r="CL179" s="606"/>
      <c r="CM179" s="606"/>
      <c r="CN179" s="606"/>
      <c r="CO179" s="606"/>
      <c r="CP179" s="606"/>
      <c r="CQ179" s="606"/>
      <c r="CR179" s="606"/>
      <c r="CS179" s="606"/>
      <c r="CT179" s="606"/>
      <c r="CU179" s="606"/>
      <c r="CV179" s="606"/>
      <c r="CW179" s="606"/>
      <c r="CX179" s="606"/>
      <c r="CY179" s="606"/>
      <c r="CZ179" s="607"/>
    </row>
    <row r="180" spans="1:104" s="4" customFormat="1" ht="15" hidden="1" customHeight="1" x14ac:dyDescent="0.25">
      <c r="A180" s="630" t="s">
        <v>262</v>
      </c>
      <c r="B180" s="631"/>
      <c r="C180" s="631"/>
      <c r="D180" s="631"/>
      <c r="E180" s="631"/>
      <c r="F180" s="631"/>
      <c r="G180" s="631"/>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1"/>
      <c r="AL180" s="631"/>
      <c r="AM180" s="631"/>
      <c r="AN180" s="631"/>
      <c r="AO180" s="631"/>
      <c r="AP180" s="631"/>
      <c r="AQ180" s="631"/>
      <c r="AR180" s="631"/>
      <c r="AS180" s="631"/>
      <c r="AT180" s="631"/>
      <c r="AU180" s="631"/>
      <c r="AV180" s="631"/>
      <c r="AW180" s="631"/>
      <c r="AX180" s="631"/>
      <c r="AY180" s="631"/>
      <c r="AZ180" s="631"/>
      <c r="BA180" s="631"/>
      <c r="BB180" s="632"/>
      <c r="BC180" s="605" t="s">
        <v>4</v>
      </c>
      <c r="BD180" s="606"/>
      <c r="BE180" s="606"/>
      <c r="BF180" s="606"/>
      <c r="BG180" s="606"/>
      <c r="BH180" s="606"/>
      <c r="BI180" s="606"/>
      <c r="BJ180" s="606"/>
      <c r="BK180" s="606"/>
      <c r="BL180" s="606"/>
      <c r="BM180" s="606"/>
      <c r="BN180" s="606"/>
      <c r="BO180" s="606"/>
      <c r="BP180" s="606"/>
      <c r="BQ180" s="606"/>
      <c r="BR180" s="607"/>
      <c r="BS180" s="605" t="s">
        <v>4</v>
      </c>
      <c r="BT180" s="606"/>
      <c r="BU180" s="606"/>
      <c r="BV180" s="606"/>
      <c r="BW180" s="606"/>
      <c r="BX180" s="606"/>
      <c r="BY180" s="606"/>
      <c r="BZ180" s="606"/>
      <c r="CA180" s="606"/>
      <c r="CB180" s="606"/>
      <c r="CC180" s="606"/>
      <c r="CD180" s="606"/>
      <c r="CE180" s="606"/>
      <c r="CF180" s="606"/>
      <c r="CG180" s="606"/>
      <c r="CH180" s="607"/>
      <c r="CI180" s="605"/>
      <c r="CJ180" s="606"/>
      <c r="CK180" s="606"/>
      <c r="CL180" s="606"/>
      <c r="CM180" s="606"/>
      <c r="CN180" s="606"/>
      <c r="CO180" s="606"/>
      <c r="CP180" s="606"/>
      <c r="CQ180" s="606"/>
      <c r="CR180" s="606"/>
      <c r="CS180" s="606"/>
      <c r="CT180" s="606"/>
      <c r="CU180" s="606"/>
      <c r="CV180" s="606"/>
      <c r="CW180" s="606"/>
      <c r="CX180" s="606"/>
      <c r="CY180" s="606"/>
      <c r="CZ180" s="607"/>
    </row>
    <row r="181" spans="1:104" s="4" customFormat="1" ht="15" hidden="1" customHeight="1" x14ac:dyDescent="0.25">
      <c r="A181" s="611" t="s">
        <v>241</v>
      </c>
      <c r="B181" s="612"/>
      <c r="C181" s="612"/>
      <c r="D181" s="612"/>
      <c r="E181" s="612"/>
      <c r="F181" s="612"/>
      <c r="G181" s="612"/>
      <c r="H181" s="612"/>
      <c r="I181" s="612"/>
      <c r="J181" s="612"/>
      <c r="K181" s="612"/>
      <c r="L181" s="612"/>
      <c r="M181" s="612"/>
      <c r="N181" s="612"/>
      <c r="O181" s="612"/>
      <c r="P181" s="612"/>
      <c r="Q181" s="612"/>
      <c r="R181" s="612"/>
      <c r="S181" s="612"/>
      <c r="T181" s="612"/>
      <c r="U181" s="612"/>
      <c r="V181" s="612"/>
      <c r="W181" s="612"/>
      <c r="X181" s="612"/>
      <c r="Y181" s="612"/>
      <c r="Z181" s="612"/>
      <c r="AA181" s="612"/>
      <c r="AB181" s="612"/>
      <c r="AC181" s="612"/>
      <c r="AD181" s="612"/>
      <c r="AE181" s="612"/>
      <c r="AF181" s="612"/>
      <c r="AG181" s="612"/>
      <c r="AH181" s="612"/>
      <c r="AI181" s="612"/>
      <c r="AJ181" s="612"/>
      <c r="AK181" s="612"/>
      <c r="AL181" s="612"/>
      <c r="AM181" s="612"/>
      <c r="AN181" s="612"/>
      <c r="AO181" s="612"/>
      <c r="AP181" s="612"/>
      <c r="AQ181" s="612"/>
      <c r="AR181" s="612"/>
      <c r="AS181" s="612"/>
      <c r="AT181" s="612"/>
      <c r="AU181" s="612"/>
      <c r="AV181" s="612"/>
      <c r="AW181" s="612"/>
      <c r="AX181" s="612"/>
      <c r="AY181" s="612"/>
      <c r="AZ181" s="612"/>
      <c r="BA181" s="612"/>
      <c r="BB181" s="612"/>
      <c r="BC181" s="612"/>
      <c r="BD181" s="612"/>
      <c r="BE181" s="612"/>
      <c r="BF181" s="612"/>
      <c r="BG181" s="612"/>
      <c r="BH181" s="612"/>
      <c r="BI181" s="612"/>
      <c r="BJ181" s="612"/>
      <c r="BK181" s="612"/>
      <c r="BL181" s="612"/>
      <c r="BM181" s="612"/>
      <c r="BN181" s="612"/>
      <c r="BO181" s="612"/>
      <c r="BP181" s="612"/>
      <c r="BQ181" s="612"/>
      <c r="BR181" s="612"/>
      <c r="BS181" s="612"/>
      <c r="BT181" s="612"/>
      <c r="BU181" s="612"/>
      <c r="BV181" s="612"/>
      <c r="BW181" s="612"/>
      <c r="BX181" s="612"/>
      <c r="BY181" s="612"/>
      <c r="BZ181" s="612"/>
      <c r="CA181" s="612"/>
      <c r="CB181" s="612"/>
      <c r="CC181" s="612"/>
      <c r="CD181" s="612"/>
      <c r="CE181" s="612"/>
      <c r="CF181" s="612"/>
      <c r="CG181" s="612"/>
      <c r="CH181" s="612"/>
      <c r="CI181" s="612"/>
      <c r="CJ181" s="612"/>
      <c r="CK181" s="612"/>
      <c r="CL181" s="612"/>
      <c r="CM181" s="612"/>
      <c r="CN181" s="612"/>
      <c r="CO181" s="612"/>
      <c r="CP181" s="612"/>
      <c r="CQ181" s="612"/>
      <c r="CR181" s="612"/>
      <c r="CS181" s="612"/>
      <c r="CT181" s="612"/>
      <c r="CU181" s="612"/>
      <c r="CV181" s="612"/>
      <c r="CW181" s="612"/>
      <c r="CX181" s="612"/>
      <c r="CY181" s="612"/>
      <c r="CZ181" s="612"/>
    </row>
    <row r="182" spans="1:104" s="4" customFormat="1" ht="15" hidden="1" customHeight="1" x14ac:dyDescent="0.25">
      <c r="A182" s="614"/>
      <c r="B182" s="615"/>
      <c r="C182" s="615"/>
      <c r="D182" s="615"/>
      <c r="E182" s="615"/>
      <c r="F182" s="615"/>
      <c r="G182" s="616"/>
      <c r="H182" s="617"/>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18"/>
      <c r="AL182" s="618"/>
      <c r="AM182" s="618"/>
      <c r="AN182" s="618"/>
      <c r="AO182" s="618"/>
      <c r="AP182" s="618"/>
      <c r="AQ182" s="618"/>
      <c r="AR182" s="618"/>
      <c r="AS182" s="618"/>
      <c r="AT182" s="618"/>
      <c r="AU182" s="618"/>
      <c r="AV182" s="618"/>
      <c r="AW182" s="618"/>
      <c r="AX182" s="618"/>
      <c r="AY182" s="618"/>
      <c r="AZ182" s="618"/>
      <c r="BA182" s="618"/>
      <c r="BB182" s="619"/>
      <c r="BC182" s="605"/>
      <c r="BD182" s="606"/>
      <c r="BE182" s="606"/>
      <c r="BF182" s="606"/>
      <c r="BG182" s="606"/>
      <c r="BH182" s="606"/>
      <c r="BI182" s="606"/>
      <c r="BJ182" s="606"/>
      <c r="BK182" s="606"/>
      <c r="BL182" s="606"/>
      <c r="BM182" s="606"/>
      <c r="BN182" s="606"/>
      <c r="BO182" s="606"/>
      <c r="BP182" s="606"/>
      <c r="BQ182" s="606"/>
      <c r="BR182" s="607"/>
      <c r="BS182" s="605"/>
      <c r="BT182" s="606"/>
      <c r="BU182" s="606"/>
      <c r="BV182" s="606"/>
      <c r="BW182" s="606"/>
      <c r="BX182" s="606"/>
      <c r="BY182" s="606"/>
      <c r="BZ182" s="606"/>
      <c r="CA182" s="606"/>
      <c r="CB182" s="606"/>
      <c r="CC182" s="606"/>
      <c r="CD182" s="606"/>
      <c r="CE182" s="606"/>
      <c r="CF182" s="606"/>
      <c r="CG182" s="606"/>
      <c r="CH182" s="607"/>
      <c r="CI182" s="605"/>
      <c r="CJ182" s="606"/>
      <c r="CK182" s="606"/>
      <c r="CL182" s="606"/>
      <c r="CM182" s="606"/>
      <c r="CN182" s="606"/>
      <c r="CO182" s="606"/>
      <c r="CP182" s="606"/>
      <c r="CQ182" s="606"/>
      <c r="CR182" s="606"/>
      <c r="CS182" s="606"/>
      <c r="CT182" s="606"/>
      <c r="CU182" s="606"/>
      <c r="CV182" s="606"/>
      <c r="CW182" s="606"/>
      <c r="CX182" s="606"/>
      <c r="CY182" s="606"/>
      <c r="CZ182" s="607"/>
    </row>
    <row r="183" spans="1:104" s="4" customFormat="1" ht="15" hidden="1" customHeight="1" x14ac:dyDescent="0.25">
      <c r="A183" s="630" t="s">
        <v>262</v>
      </c>
      <c r="B183" s="631"/>
      <c r="C183" s="631"/>
      <c r="D183" s="631"/>
      <c r="E183" s="631"/>
      <c r="F183" s="631"/>
      <c r="G183" s="631"/>
      <c r="H183" s="631"/>
      <c r="I183" s="631"/>
      <c r="J183" s="631"/>
      <c r="K183" s="631"/>
      <c r="L183" s="631"/>
      <c r="M183" s="631"/>
      <c r="N183" s="631"/>
      <c r="O183" s="631"/>
      <c r="P183" s="631"/>
      <c r="Q183" s="631"/>
      <c r="R183" s="631"/>
      <c r="S183" s="631"/>
      <c r="T183" s="631"/>
      <c r="U183" s="631"/>
      <c r="V183" s="631"/>
      <c r="W183" s="631"/>
      <c r="X183" s="631"/>
      <c r="Y183" s="631"/>
      <c r="Z183" s="631"/>
      <c r="AA183" s="631"/>
      <c r="AB183" s="631"/>
      <c r="AC183" s="631"/>
      <c r="AD183" s="631"/>
      <c r="AE183" s="631"/>
      <c r="AF183" s="631"/>
      <c r="AG183" s="631"/>
      <c r="AH183" s="631"/>
      <c r="AI183" s="631"/>
      <c r="AJ183" s="631"/>
      <c r="AK183" s="631"/>
      <c r="AL183" s="631"/>
      <c r="AM183" s="631"/>
      <c r="AN183" s="631"/>
      <c r="AO183" s="631"/>
      <c r="AP183" s="631"/>
      <c r="AQ183" s="631"/>
      <c r="AR183" s="631"/>
      <c r="AS183" s="631"/>
      <c r="AT183" s="631"/>
      <c r="AU183" s="631"/>
      <c r="AV183" s="631"/>
      <c r="AW183" s="631"/>
      <c r="AX183" s="631"/>
      <c r="AY183" s="631"/>
      <c r="AZ183" s="631"/>
      <c r="BA183" s="631"/>
      <c r="BB183" s="632"/>
      <c r="BC183" s="605" t="s">
        <v>4</v>
      </c>
      <c r="BD183" s="606"/>
      <c r="BE183" s="606"/>
      <c r="BF183" s="606"/>
      <c r="BG183" s="606"/>
      <c r="BH183" s="606"/>
      <c r="BI183" s="606"/>
      <c r="BJ183" s="606"/>
      <c r="BK183" s="606"/>
      <c r="BL183" s="606"/>
      <c r="BM183" s="606"/>
      <c r="BN183" s="606"/>
      <c r="BO183" s="606"/>
      <c r="BP183" s="606"/>
      <c r="BQ183" s="606"/>
      <c r="BR183" s="607"/>
      <c r="BS183" s="605" t="s">
        <v>4</v>
      </c>
      <c r="BT183" s="606"/>
      <c r="BU183" s="606"/>
      <c r="BV183" s="606"/>
      <c r="BW183" s="606"/>
      <c r="BX183" s="606"/>
      <c r="BY183" s="606"/>
      <c r="BZ183" s="606"/>
      <c r="CA183" s="606"/>
      <c r="CB183" s="606"/>
      <c r="CC183" s="606"/>
      <c r="CD183" s="606"/>
      <c r="CE183" s="606"/>
      <c r="CF183" s="606"/>
      <c r="CG183" s="606"/>
      <c r="CH183" s="607"/>
      <c r="CI183" s="605"/>
      <c r="CJ183" s="606"/>
      <c r="CK183" s="606"/>
      <c r="CL183" s="606"/>
      <c r="CM183" s="606"/>
      <c r="CN183" s="606"/>
      <c r="CO183" s="606"/>
      <c r="CP183" s="606"/>
      <c r="CQ183" s="606"/>
      <c r="CR183" s="606"/>
      <c r="CS183" s="606"/>
      <c r="CT183" s="606"/>
      <c r="CU183" s="606"/>
      <c r="CV183" s="606"/>
      <c r="CW183" s="606"/>
      <c r="CX183" s="606"/>
      <c r="CY183" s="606"/>
      <c r="CZ183" s="607"/>
    </row>
    <row r="184" spans="1:104" s="4" customFormat="1" ht="15" hidden="1" customHeight="1" x14ac:dyDescent="0.25">
      <c r="A184" s="668" t="s">
        <v>55</v>
      </c>
      <c r="B184" s="669"/>
      <c r="C184" s="669"/>
      <c r="D184" s="669"/>
      <c r="E184" s="669"/>
      <c r="F184" s="669"/>
      <c r="G184" s="669"/>
      <c r="H184" s="669"/>
      <c r="I184" s="669"/>
      <c r="J184" s="669"/>
      <c r="K184" s="669"/>
      <c r="L184" s="669"/>
      <c r="M184" s="669"/>
      <c r="N184" s="669"/>
      <c r="O184" s="669"/>
      <c r="P184" s="669"/>
      <c r="Q184" s="669"/>
      <c r="R184" s="669"/>
      <c r="S184" s="669"/>
      <c r="T184" s="669"/>
      <c r="U184" s="669"/>
      <c r="V184" s="669"/>
      <c r="W184" s="669"/>
      <c r="X184" s="669"/>
      <c r="Y184" s="669"/>
      <c r="Z184" s="669"/>
      <c r="AA184" s="669"/>
      <c r="AB184" s="669"/>
      <c r="AC184" s="669"/>
      <c r="AD184" s="669"/>
      <c r="AE184" s="669"/>
      <c r="AF184" s="669"/>
      <c r="AG184" s="669"/>
      <c r="AH184" s="669"/>
      <c r="AI184" s="669"/>
      <c r="AJ184" s="669"/>
      <c r="AK184" s="669"/>
      <c r="AL184" s="669"/>
      <c r="AM184" s="669"/>
      <c r="AN184" s="669"/>
      <c r="AO184" s="669"/>
      <c r="AP184" s="669"/>
      <c r="AQ184" s="669"/>
      <c r="AR184" s="669"/>
      <c r="AS184" s="669"/>
      <c r="AT184" s="669"/>
      <c r="AU184" s="669"/>
      <c r="AV184" s="669"/>
      <c r="AW184" s="669"/>
      <c r="AX184" s="669"/>
      <c r="AY184" s="669"/>
      <c r="AZ184" s="669"/>
      <c r="BA184" s="669"/>
      <c r="BB184" s="670"/>
      <c r="BC184" s="552" t="s">
        <v>4</v>
      </c>
      <c r="BD184" s="552"/>
      <c r="BE184" s="552"/>
      <c r="BF184" s="552"/>
      <c r="BG184" s="552"/>
      <c r="BH184" s="552"/>
      <c r="BI184" s="552"/>
      <c r="BJ184" s="552"/>
      <c r="BK184" s="552"/>
      <c r="BL184" s="552"/>
      <c r="BM184" s="552"/>
      <c r="BN184" s="552"/>
      <c r="BO184" s="552"/>
      <c r="BP184" s="552"/>
      <c r="BQ184" s="552"/>
      <c r="BR184" s="552"/>
      <c r="BS184" s="552" t="s">
        <v>4</v>
      </c>
      <c r="BT184" s="552"/>
      <c r="BU184" s="552"/>
      <c r="BV184" s="552"/>
      <c r="BW184" s="552"/>
      <c r="BX184" s="552"/>
      <c r="BY184" s="552"/>
      <c r="BZ184" s="552"/>
      <c r="CA184" s="552"/>
      <c r="CB184" s="552"/>
      <c r="CC184" s="552"/>
      <c r="CD184" s="552"/>
      <c r="CE184" s="552"/>
      <c r="CF184" s="552"/>
      <c r="CG184" s="552"/>
      <c r="CH184" s="552"/>
      <c r="CI184" s="552"/>
      <c r="CJ184" s="552"/>
      <c r="CK184" s="552"/>
      <c r="CL184" s="552"/>
      <c r="CM184" s="552"/>
      <c r="CN184" s="552"/>
      <c r="CO184" s="552"/>
      <c r="CP184" s="552"/>
      <c r="CQ184" s="552"/>
      <c r="CR184" s="552"/>
      <c r="CS184" s="552"/>
      <c r="CT184" s="552"/>
      <c r="CU184" s="552"/>
      <c r="CV184" s="552"/>
      <c r="CW184" s="552"/>
      <c r="CX184" s="552"/>
      <c r="CY184" s="552"/>
      <c r="CZ184" s="552"/>
    </row>
    <row r="185" spans="1:104" s="4" customFormat="1" ht="15" customHeight="1" x14ac:dyDescent="0.25">
      <c r="A185" s="307"/>
      <c r="B185" s="307"/>
      <c r="C185" s="307"/>
      <c r="D185" s="307"/>
      <c r="E185" s="307"/>
      <c r="F185" s="307"/>
      <c r="G185" s="307"/>
      <c r="H185" s="279"/>
      <c r="I185" s="279"/>
      <c r="J185" s="279"/>
      <c r="K185" s="279"/>
      <c r="L185" s="279"/>
      <c r="M185" s="279"/>
      <c r="N185" s="279"/>
      <c r="O185" s="279"/>
      <c r="P185" s="279"/>
      <c r="Q185" s="279"/>
      <c r="R185" s="279"/>
      <c r="S185" s="279"/>
      <c r="T185" s="279"/>
      <c r="U185" s="279"/>
      <c r="V185" s="279"/>
      <c r="W185" s="279"/>
      <c r="X185" s="279"/>
      <c r="Y185" s="279"/>
      <c r="Z185" s="279"/>
      <c r="AA185" s="279"/>
      <c r="AB185" s="279"/>
      <c r="AC185" s="279"/>
      <c r="AD185" s="279"/>
      <c r="AE185" s="279"/>
      <c r="AF185" s="279"/>
      <c r="AG185" s="279"/>
      <c r="AH185" s="279"/>
      <c r="AI185" s="279"/>
      <c r="AJ185" s="279"/>
      <c r="AK185" s="279"/>
      <c r="AL185" s="279"/>
      <c r="AM185" s="279"/>
      <c r="AN185" s="279"/>
      <c r="AO185" s="279"/>
      <c r="AP185" s="279"/>
      <c r="AQ185" s="279"/>
      <c r="AR185" s="279"/>
      <c r="AS185" s="279"/>
      <c r="AT185" s="279"/>
      <c r="AU185" s="279"/>
      <c r="AV185" s="279"/>
      <c r="AW185" s="279"/>
      <c r="AX185" s="279"/>
      <c r="AY185" s="279"/>
      <c r="AZ185" s="279"/>
      <c r="BA185" s="279"/>
      <c r="BB185" s="279"/>
      <c r="BC185" s="300"/>
      <c r="BD185" s="300"/>
      <c r="BE185" s="300"/>
      <c r="BF185" s="300"/>
      <c r="BG185" s="300"/>
      <c r="BH185" s="300"/>
      <c r="BI185" s="300"/>
      <c r="BJ185" s="300"/>
      <c r="BK185" s="300"/>
      <c r="BL185" s="300"/>
      <c r="BM185" s="300"/>
      <c r="BN185" s="300"/>
      <c r="BO185" s="300"/>
      <c r="BP185" s="300"/>
      <c r="BQ185" s="300"/>
      <c r="BR185" s="300"/>
      <c r="BS185" s="300"/>
      <c r="BT185" s="300"/>
      <c r="BU185" s="300"/>
      <c r="BV185" s="300"/>
      <c r="BW185" s="300"/>
      <c r="BX185" s="300"/>
      <c r="BY185" s="300"/>
      <c r="BZ185" s="300"/>
      <c r="CA185" s="300"/>
      <c r="CB185" s="300"/>
      <c r="CC185" s="300"/>
      <c r="CD185" s="300"/>
      <c r="CE185" s="300"/>
      <c r="CF185" s="300"/>
      <c r="CG185" s="300"/>
      <c r="CH185" s="300"/>
      <c r="CI185" s="300"/>
      <c r="CJ185" s="300"/>
      <c r="CK185" s="300"/>
      <c r="CL185" s="300"/>
      <c r="CM185" s="300"/>
      <c r="CN185" s="300"/>
      <c r="CO185" s="300"/>
      <c r="CP185" s="300"/>
      <c r="CQ185" s="300"/>
      <c r="CR185" s="300"/>
      <c r="CS185" s="300"/>
      <c r="CT185" s="300"/>
      <c r="CU185" s="300"/>
      <c r="CV185" s="300"/>
      <c r="CW185" s="300"/>
      <c r="CX185" s="300"/>
      <c r="CY185" s="300"/>
      <c r="CZ185" s="300"/>
    </row>
    <row r="186" spans="1:104" s="209" customFormat="1" ht="27" hidden="1" customHeight="1" x14ac:dyDescent="0.2">
      <c r="A186" s="664" t="s">
        <v>256</v>
      </c>
      <c r="B186" s="664"/>
      <c r="C186" s="664"/>
      <c r="D186" s="664"/>
      <c r="E186" s="664"/>
      <c r="F186" s="664"/>
      <c r="G186" s="664"/>
      <c r="H186" s="664"/>
      <c r="I186" s="664"/>
      <c r="J186" s="664"/>
      <c r="K186" s="664"/>
      <c r="L186" s="664"/>
      <c r="M186" s="664"/>
      <c r="N186" s="664"/>
      <c r="O186" s="664"/>
      <c r="P186" s="664"/>
      <c r="Q186" s="664"/>
      <c r="R186" s="664"/>
      <c r="S186" s="664"/>
      <c r="T186" s="664"/>
      <c r="U186" s="664"/>
      <c r="V186" s="664"/>
      <c r="W186" s="664"/>
      <c r="X186" s="664"/>
      <c r="Y186" s="664"/>
      <c r="Z186" s="664"/>
      <c r="AA186" s="664"/>
      <c r="AB186" s="664"/>
      <c r="AC186" s="664"/>
      <c r="AD186" s="664"/>
      <c r="AE186" s="664"/>
      <c r="AF186" s="664"/>
      <c r="AG186" s="664"/>
      <c r="AH186" s="664"/>
      <c r="AI186" s="664"/>
      <c r="AJ186" s="664"/>
      <c r="AK186" s="664"/>
      <c r="AL186" s="664"/>
      <c r="AM186" s="664"/>
      <c r="AN186" s="664"/>
      <c r="AO186" s="664"/>
      <c r="AP186" s="664"/>
      <c r="AQ186" s="664"/>
      <c r="AR186" s="664"/>
      <c r="AS186" s="664"/>
      <c r="AT186" s="664"/>
      <c r="AU186" s="664"/>
      <c r="AV186" s="664"/>
      <c r="AW186" s="664"/>
      <c r="AX186" s="664"/>
      <c r="AY186" s="664"/>
      <c r="AZ186" s="664"/>
      <c r="BA186" s="664"/>
      <c r="BB186" s="664"/>
      <c r="BC186" s="664"/>
      <c r="BD186" s="664"/>
      <c r="BE186" s="664"/>
      <c r="BF186" s="664"/>
      <c r="BG186" s="664"/>
      <c r="BH186" s="664"/>
      <c r="BI186" s="664"/>
      <c r="BJ186" s="664"/>
      <c r="BK186" s="664"/>
      <c r="BL186" s="664"/>
      <c r="BM186" s="664"/>
      <c r="BN186" s="664"/>
      <c r="BO186" s="664"/>
      <c r="BP186" s="664"/>
      <c r="BQ186" s="664"/>
      <c r="BR186" s="664"/>
      <c r="BS186" s="664"/>
      <c r="BT186" s="664"/>
      <c r="BU186" s="664"/>
      <c r="BV186" s="664"/>
      <c r="BW186" s="664"/>
      <c r="BX186" s="664"/>
      <c r="BY186" s="664"/>
      <c r="BZ186" s="664"/>
      <c r="CA186" s="664"/>
      <c r="CB186" s="664"/>
      <c r="CC186" s="664"/>
      <c r="CD186" s="664"/>
      <c r="CE186" s="664"/>
      <c r="CF186" s="664"/>
      <c r="CG186" s="664"/>
      <c r="CH186" s="664"/>
      <c r="CI186" s="664"/>
      <c r="CJ186" s="664"/>
      <c r="CK186" s="664"/>
      <c r="CL186" s="664"/>
      <c r="CM186" s="664"/>
      <c r="CN186" s="664"/>
      <c r="CO186" s="664"/>
      <c r="CP186" s="664"/>
      <c r="CQ186" s="664"/>
      <c r="CR186" s="664"/>
      <c r="CS186" s="664"/>
      <c r="CT186" s="664"/>
      <c r="CU186" s="664"/>
      <c r="CV186" s="664"/>
      <c r="CW186" s="664"/>
      <c r="CX186" s="664"/>
      <c r="CY186" s="664"/>
      <c r="CZ186" s="664"/>
    </row>
    <row r="187" spans="1:104" ht="6" hidden="1" customHeight="1" x14ac:dyDescent="0.25"/>
    <row r="188" spans="1:104" s="209" customFormat="1" ht="14.25" hidden="1" x14ac:dyDescent="0.2">
      <c r="A188" s="302" t="s">
        <v>46</v>
      </c>
      <c r="B188" s="302"/>
      <c r="C188" s="302"/>
      <c r="D188" s="302"/>
      <c r="E188" s="302"/>
      <c r="F188" s="302"/>
      <c r="G188" s="302"/>
      <c r="H188" s="302"/>
      <c r="I188" s="302"/>
      <c r="J188" s="302"/>
      <c r="K188" s="302"/>
      <c r="L188" s="302"/>
      <c r="M188" s="302"/>
      <c r="N188" s="302"/>
      <c r="O188" s="302"/>
      <c r="P188" s="302"/>
      <c r="Q188" s="302"/>
      <c r="R188" s="302"/>
      <c r="S188" s="302"/>
      <c r="T188" s="302"/>
      <c r="U188" s="302"/>
      <c r="V188" s="302"/>
      <c r="W188" s="604"/>
      <c r="X188" s="604"/>
      <c r="Y188" s="604"/>
      <c r="Z188" s="604"/>
      <c r="AA188" s="604"/>
      <c r="AB188" s="604"/>
      <c r="AC188" s="604"/>
      <c r="AD188" s="604"/>
      <c r="AE188" s="604"/>
      <c r="AF188" s="604"/>
      <c r="AG188" s="604"/>
      <c r="AH188" s="604"/>
      <c r="AI188" s="604"/>
      <c r="AJ188" s="604"/>
      <c r="AK188" s="604"/>
      <c r="AL188" s="604"/>
      <c r="AM188" s="604"/>
      <c r="AN188" s="604"/>
      <c r="AO188" s="604"/>
      <c r="AP188" s="604"/>
      <c r="AQ188" s="604"/>
      <c r="AR188" s="604"/>
      <c r="AS188" s="604"/>
      <c r="AT188" s="604"/>
      <c r="AU188" s="604"/>
      <c r="AV188" s="604"/>
      <c r="AW188" s="604"/>
      <c r="AX188" s="604"/>
      <c r="AY188" s="604"/>
      <c r="AZ188" s="604"/>
      <c r="BA188" s="604"/>
      <c r="BB188" s="604"/>
      <c r="BC188" s="604"/>
      <c r="BD188" s="604"/>
      <c r="BE188" s="604"/>
      <c r="BF188" s="604"/>
      <c r="BG188" s="604"/>
      <c r="BH188" s="604"/>
      <c r="BI188" s="604"/>
      <c r="BJ188" s="604"/>
      <c r="BK188" s="604"/>
      <c r="BL188" s="604"/>
      <c r="BM188" s="604"/>
      <c r="BN188" s="604"/>
      <c r="BO188" s="604"/>
      <c r="BP188" s="604"/>
      <c r="BQ188" s="604"/>
      <c r="BR188" s="604"/>
      <c r="BS188" s="604"/>
      <c r="BT188" s="604"/>
      <c r="BU188" s="604"/>
      <c r="BV188" s="604"/>
      <c r="BW188" s="604"/>
      <c r="BX188" s="604"/>
      <c r="BY188" s="604"/>
      <c r="BZ188" s="604"/>
      <c r="CA188" s="604"/>
      <c r="CB188" s="604"/>
      <c r="CC188" s="604"/>
      <c r="CD188" s="604"/>
      <c r="CE188" s="604"/>
      <c r="CF188" s="604"/>
      <c r="CG188" s="604"/>
      <c r="CH188" s="604"/>
      <c r="CI188" s="604"/>
      <c r="CJ188" s="604"/>
      <c r="CK188" s="604"/>
      <c r="CL188" s="604"/>
      <c r="CM188" s="604"/>
      <c r="CN188" s="604"/>
      <c r="CO188" s="604"/>
      <c r="CP188" s="604"/>
      <c r="CQ188" s="604"/>
      <c r="CR188" s="604"/>
      <c r="CS188" s="604"/>
      <c r="CT188" s="604"/>
      <c r="CU188" s="604"/>
      <c r="CV188" s="604"/>
      <c r="CW188" s="604"/>
      <c r="CX188" s="604"/>
      <c r="CY188" s="604"/>
      <c r="CZ188" s="604"/>
    </row>
    <row r="189" spans="1:104" s="209" customFormat="1" ht="6" hidden="1" customHeight="1" x14ac:dyDescent="0.2">
      <c r="A189" s="302"/>
      <c r="B189" s="302"/>
      <c r="C189" s="302"/>
      <c r="D189" s="302"/>
      <c r="E189" s="302"/>
      <c r="F189" s="302"/>
      <c r="G189" s="302"/>
      <c r="H189" s="302"/>
      <c r="I189" s="302"/>
      <c r="J189" s="302"/>
      <c r="K189" s="302"/>
      <c r="L189" s="302"/>
      <c r="M189" s="302"/>
      <c r="N189" s="302"/>
      <c r="O189" s="302"/>
      <c r="P189" s="302"/>
      <c r="Q189" s="302"/>
      <c r="R189" s="302"/>
      <c r="S189" s="302"/>
      <c r="T189" s="302"/>
      <c r="U189" s="302"/>
      <c r="V189" s="302"/>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281"/>
      <c r="AY189" s="281"/>
      <c r="AZ189" s="281"/>
      <c r="BA189" s="281"/>
      <c r="BB189" s="281"/>
      <c r="BC189" s="281"/>
      <c r="BD189" s="281"/>
      <c r="BE189" s="281"/>
      <c r="BF189" s="281"/>
      <c r="BG189" s="281"/>
      <c r="BH189" s="281"/>
      <c r="BI189" s="281"/>
      <c r="BJ189" s="281"/>
      <c r="BK189" s="281"/>
      <c r="BL189" s="281"/>
      <c r="BM189" s="281"/>
      <c r="BN189" s="281"/>
      <c r="BO189" s="281"/>
      <c r="BP189" s="281"/>
      <c r="BQ189" s="281"/>
      <c r="BR189" s="281"/>
      <c r="BS189" s="281"/>
      <c r="BT189" s="281"/>
      <c r="BU189" s="281"/>
      <c r="BV189" s="281"/>
      <c r="BW189" s="281"/>
      <c r="BX189" s="281"/>
      <c r="BY189" s="281"/>
      <c r="BZ189" s="281"/>
      <c r="CA189" s="281"/>
      <c r="CB189" s="281"/>
      <c r="CC189" s="281"/>
      <c r="CD189" s="281"/>
      <c r="CE189" s="281"/>
      <c r="CF189" s="281"/>
      <c r="CG189" s="281"/>
      <c r="CH189" s="281"/>
      <c r="CI189" s="281"/>
      <c r="CJ189" s="281"/>
      <c r="CK189" s="281"/>
      <c r="CL189" s="281"/>
      <c r="CM189" s="281"/>
      <c r="CN189" s="281"/>
      <c r="CO189" s="281"/>
      <c r="CP189" s="281"/>
      <c r="CQ189" s="281"/>
      <c r="CR189" s="281"/>
      <c r="CS189" s="281"/>
      <c r="CT189" s="281"/>
      <c r="CU189" s="281"/>
      <c r="CV189" s="281"/>
      <c r="CW189" s="281"/>
      <c r="CX189" s="281"/>
      <c r="CY189" s="281"/>
      <c r="CZ189" s="281"/>
    </row>
    <row r="190" spans="1:104" s="210" customFormat="1" ht="45" hidden="1" customHeight="1" x14ac:dyDescent="0.25">
      <c r="A190" s="589" t="s">
        <v>48</v>
      </c>
      <c r="B190" s="589"/>
      <c r="C190" s="589"/>
      <c r="D190" s="589"/>
      <c r="E190" s="589"/>
      <c r="F190" s="589"/>
      <c r="G190" s="589"/>
      <c r="H190" s="589" t="s">
        <v>0</v>
      </c>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589"/>
      <c r="AL190" s="589"/>
      <c r="AM190" s="589"/>
      <c r="AN190" s="589"/>
      <c r="AO190" s="589"/>
      <c r="AP190" s="589"/>
      <c r="AQ190" s="589"/>
      <c r="AR190" s="589"/>
      <c r="AS190" s="589"/>
      <c r="AT190" s="589"/>
      <c r="AU190" s="589"/>
      <c r="AV190" s="589"/>
      <c r="AW190" s="589"/>
      <c r="AX190" s="589"/>
      <c r="AY190" s="589"/>
      <c r="AZ190" s="589"/>
      <c r="BA190" s="589"/>
      <c r="BB190" s="589"/>
      <c r="BC190" s="589" t="s">
        <v>72</v>
      </c>
      <c r="BD190" s="589"/>
      <c r="BE190" s="589"/>
      <c r="BF190" s="589"/>
      <c r="BG190" s="589"/>
      <c r="BH190" s="589"/>
      <c r="BI190" s="589"/>
      <c r="BJ190" s="589"/>
      <c r="BK190" s="589"/>
      <c r="BL190" s="589"/>
      <c r="BM190" s="589"/>
      <c r="BN190" s="589"/>
      <c r="BO190" s="589"/>
      <c r="BP190" s="589"/>
      <c r="BQ190" s="589"/>
      <c r="BR190" s="589"/>
      <c r="BS190" s="589" t="s">
        <v>73</v>
      </c>
      <c r="BT190" s="589"/>
      <c r="BU190" s="589"/>
      <c r="BV190" s="589"/>
      <c r="BW190" s="589"/>
      <c r="BX190" s="589"/>
      <c r="BY190" s="589"/>
      <c r="BZ190" s="589"/>
      <c r="CA190" s="589"/>
      <c r="CB190" s="589"/>
      <c r="CC190" s="589"/>
      <c r="CD190" s="589"/>
      <c r="CE190" s="589"/>
      <c r="CF190" s="589"/>
      <c r="CG190" s="589"/>
      <c r="CH190" s="589"/>
      <c r="CI190" s="589" t="s">
        <v>74</v>
      </c>
      <c r="CJ190" s="589"/>
      <c r="CK190" s="589"/>
      <c r="CL190" s="589"/>
      <c r="CM190" s="589"/>
      <c r="CN190" s="589"/>
      <c r="CO190" s="589"/>
      <c r="CP190" s="589"/>
      <c r="CQ190" s="589"/>
      <c r="CR190" s="589"/>
      <c r="CS190" s="589"/>
      <c r="CT190" s="589"/>
      <c r="CU190" s="589"/>
      <c r="CV190" s="589"/>
      <c r="CW190" s="589"/>
      <c r="CX190" s="589"/>
      <c r="CY190" s="589"/>
      <c r="CZ190" s="589"/>
    </row>
    <row r="191" spans="1:104" s="3" customFormat="1" ht="12.75" hidden="1" x14ac:dyDescent="0.25">
      <c r="A191" s="582">
        <v>1</v>
      </c>
      <c r="B191" s="582"/>
      <c r="C191" s="582"/>
      <c r="D191" s="582"/>
      <c r="E191" s="582"/>
      <c r="F191" s="582"/>
      <c r="G191" s="582"/>
      <c r="H191" s="582">
        <v>2</v>
      </c>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2"/>
      <c r="AL191" s="582"/>
      <c r="AM191" s="582"/>
      <c r="AN191" s="582"/>
      <c r="AO191" s="582"/>
      <c r="AP191" s="582"/>
      <c r="AQ191" s="582"/>
      <c r="AR191" s="582"/>
      <c r="AS191" s="582"/>
      <c r="AT191" s="582"/>
      <c r="AU191" s="582"/>
      <c r="AV191" s="582"/>
      <c r="AW191" s="582"/>
      <c r="AX191" s="582"/>
      <c r="AY191" s="582"/>
      <c r="AZ191" s="582"/>
      <c r="BA191" s="582"/>
      <c r="BB191" s="582"/>
      <c r="BC191" s="582">
        <v>3</v>
      </c>
      <c r="BD191" s="582"/>
      <c r="BE191" s="582"/>
      <c r="BF191" s="582"/>
      <c r="BG191" s="582"/>
      <c r="BH191" s="582"/>
      <c r="BI191" s="582"/>
      <c r="BJ191" s="582"/>
      <c r="BK191" s="582"/>
      <c r="BL191" s="582"/>
      <c r="BM191" s="582"/>
      <c r="BN191" s="582"/>
      <c r="BO191" s="582"/>
      <c r="BP191" s="582"/>
      <c r="BQ191" s="582"/>
      <c r="BR191" s="582"/>
      <c r="BS191" s="582">
        <v>4</v>
      </c>
      <c r="BT191" s="582"/>
      <c r="BU191" s="582"/>
      <c r="BV191" s="582"/>
      <c r="BW191" s="582"/>
      <c r="BX191" s="582"/>
      <c r="BY191" s="582"/>
      <c r="BZ191" s="582"/>
      <c r="CA191" s="582"/>
      <c r="CB191" s="582"/>
      <c r="CC191" s="582"/>
      <c r="CD191" s="582"/>
      <c r="CE191" s="582"/>
      <c r="CF191" s="582"/>
      <c r="CG191" s="582"/>
      <c r="CH191" s="582"/>
      <c r="CI191" s="582">
        <v>5</v>
      </c>
      <c r="CJ191" s="582"/>
      <c r="CK191" s="582"/>
      <c r="CL191" s="582"/>
      <c r="CM191" s="582"/>
      <c r="CN191" s="582"/>
      <c r="CO191" s="582"/>
      <c r="CP191" s="582"/>
      <c r="CQ191" s="582"/>
      <c r="CR191" s="582"/>
      <c r="CS191" s="582"/>
      <c r="CT191" s="582"/>
      <c r="CU191" s="582"/>
      <c r="CV191" s="582"/>
      <c r="CW191" s="582"/>
      <c r="CX191" s="582"/>
      <c r="CY191" s="582"/>
      <c r="CZ191" s="582"/>
    </row>
    <row r="192" spans="1:104" s="4" customFormat="1" ht="15" hidden="1" customHeight="1" x14ac:dyDescent="0.25">
      <c r="A192" s="611" t="s">
        <v>241</v>
      </c>
      <c r="B192" s="612"/>
      <c r="C192" s="612"/>
      <c r="D192" s="612"/>
      <c r="E192" s="612"/>
      <c r="F192" s="612"/>
      <c r="G192" s="612"/>
      <c r="H192" s="612"/>
      <c r="I192" s="612"/>
      <c r="J192" s="612"/>
      <c r="K192" s="612"/>
      <c r="L192" s="612"/>
      <c r="M192" s="612"/>
      <c r="N192" s="612"/>
      <c r="O192" s="612"/>
      <c r="P192" s="612"/>
      <c r="Q192" s="612"/>
      <c r="R192" s="612"/>
      <c r="S192" s="612"/>
      <c r="T192" s="612"/>
      <c r="U192" s="612"/>
      <c r="V192" s="612"/>
      <c r="W192" s="612"/>
      <c r="X192" s="612"/>
      <c r="Y192" s="612"/>
      <c r="Z192" s="612"/>
      <c r="AA192" s="612"/>
      <c r="AB192" s="612"/>
      <c r="AC192" s="612"/>
      <c r="AD192" s="612"/>
      <c r="AE192" s="612"/>
      <c r="AF192" s="612"/>
      <c r="AG192" s="612"/>
      <c r="AH192" s="612"/>
      <c r="AI192" s="612"/>
      <c r="AJ192" s="612"/>
      <c r="AK192" s="612"/>
      <c r="AL192" s="612"/>
      <c r="AM192" s="612"/>
      <c r="AN192" s="612"/>
      <c r="AO192" s="612"/>
      <c r="AP192" s="612"/>
      <c r="AQ192" s="612"/>
      <c r="AR192" s="612"/>
      <c r="AS192" s="612"/>
      <c r="AT192" s="612"/>
      <c r="AU192" s="612"/>
      <c r="AV192" s="612"/>
      <c r="AW192" s="612"/>
      <c r="AX192" s="612"/>
      <c r="AY192" s="612"/>
      <c r="AZ192" s="612"/>
      <c r="BA192" s="612"/>
      <c r="BB192" s="612"/>
      <c r="BC192" s="612"/>
      <c r="BD192" s="612"/>
      <c r="BE192" s="612"/>
      <c r="BF192" s="612"/>
      <c r="BG192" s="612"/>
      <c r="BH192" s="612"/>
      <c r="BI192" s="612"/>
      <c r="BJ192" s="612"/>
      <c r="BK192" s="612"/>
      <c r="BL192" s="612"/>
      <c r="BM192" s="612"/>
      <c r="BN192" s="612"/>
      <c r="BO192" s="612"/>
      <c r="BP192" s="612"/>
      <c r="BQ192" s="612"/>
      <c r="BR192" s="612"/>
      <c r="BS192" s="612"/>
      <c r="BT192" s="612"/>
      <c r="BU192" s="612"/>
      <c r="BV192" s="612"/>
      <c r="BW192" s="612"/>
      <c r="BX192" s="612"/>
      <c r="BY192" s="612"/>
      <c r="BZ192" s="612"/>
      <c r="CA192" s="612"/>
      <c r="CB192" s="612"/>
      <c r="CC192" s="612"/>
      <c r="CD192" s="612"/>
      <c r="CE192" s="612"/>
      <c r="CF192" s="612"/>
      <c r="CG192" s="612"/>
      <c r="CH192" s="612"/>
      <c r="CI192" s="612"/>
      <c r="CJ192" s="612"/>
      <c r="CK192" s="612"/>
      <c r="CL192" s="612"/>
      <c r="CM192" s="612"/>
      <c r="CN192" s="612"/>
      <c r="CO192" s="612"/>
      <c r="CP192" s="612"/>
      <c r="CQ192" s="612"/>
      <c r="CR192" s="612"/>
      <c r="CS192" s="612"/>
      <c r="CT192" s="612"/>
      <c r="CU192" s="612"/>
      <c r="CV192" s="612"/>
      <c r="CW192" s="612"/>
      <c r="CX192" s="612"/>
      <c r="CY192" s="612"/>
      <c r="CZ192" s="612"/>
    </row>
    <row r="193" spans="1:104" s="4" customFormat="1" ht="15" hidden="1" customHeight="1" x14ac:dyDescent="0.25">
      <c r="A193" s="614"/>
      <c r="B193" s="615"/>
      <c r="C193" s="615"/>
      <c r="D193" s="615"/>
      <c r="E193" s="615"/>
      <c r="F193" s="615"/>
      <c r="G193" s="616"/>
      <c r="H193" s="617"/>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18"/>
      <c r="AL193" s="618"/>
      <c r="AM193" s="618"/>
      <c r="AN193" s="618"/>
      <c r="AO193" s="618"/>
      <c r="AP193" s="618"/>
      <c r="AQ193" s="618"/>
      <c r="AR193" s="618"/>
      <c r="AS193" s="618"/>
      <c r="AT193" s="618"/>
      <c r="AU193" s="618"/>
      <c r="AV193" s="618"/>
      <c r="AW193" s="618"/>
      <c r="AX193" s="618"/>
      <c r="AY193" s="618"/>
      <c r="AZ193" s="618"/>
      <c r="BA193" s="618"/>
      <c r="BB193" s="619"/>
      <c r="BC193" s="605"/>
      <c r="BD193" s="606"/>
      <c r="BE193" s="606"/>
      <c r="BF193" s="606"/>
      <c r="BG193" s="606"/>
      <c r="BH193" s="606"/>
      <c r="BI193" s="606"/>
      <c r="BJ193" s="606"/>
      <c r="BK193" s="606"/>
      <c r="BL193" s="606"/>
      <c r="BM193" s="606"/>
      <c r="BN193" s="606"/>
      <c r="BO193" s="606"/>
      <c r="BP193" s="606"/>
      <c r="BQ193" s="606"/>
      <c r="BR193" s="607"/>
      <c r="BS193" s="605"/>
      <c r="BT193" s="606"/>
      <c r="BU193" s="606"/>
      <c r="BV193" s="606"/>
      <c r="BW193" s="606"/>
      <c r="BX193" s="606"/>
      <c r="BY193" s="606"/>
      <c r="BZ193" s="606"/>
      <c r="CA193" s="606"/>
      <c r="CB193" s="606"/>
      <c r="CC193" s="606"/>
      <c r="CD193" s="606"/>
      <c r="CE193" s="606"/>
      <c r="CF193" s="606"/>
      <c r="CG193" s="606"/>
      <c r="CH193" s="607"/>
      <c r="CI193" s="605"/>
      <c r="CJ193" s="606"/>
      <c r="CK193" s="606"/>
      <c r="CL193" s="606"/>
      <c r="CM193" s="606"/>
      <c r="CN193" s="606"/>
      <c r="CO193" s="606"/>
      <c r="CP193" s="606"/>
      <c r="CQ193" s="606"/>
      <c r="CR193" s="606"/>
      <c r="CS193" s="606"/>
      <c r="CT193" s="606"/>
      <c r="CU193" s="606"/>
      <c r="CV193" s="606"/>
      <c r="CW193" s="606"/>
      <c r="CX193" s="606"/>
      <c r="CY193" s="606"/>
      <c r="CZ193" s="607"/>
    </row>
    <row r="194" spans="1:104" s="4" customFormat="1" ht="15" hidden="1" customHeight="1" x14ac:dyDescent="0.25">
      <c r="A194" s="630" t="s">
        <v>262</v>
      </c>
      <c r="B194" s="631"/>
      <c r="C194" s="631"/>
      <c r="D194" s="631"/>
      <c r="E194" s="631"/>
      <c r="F194" s="631"/>
      <c r="G194" s="631"/>
      <c r="H194" s="631"/>
      <c r="I194" s="631"/>
      <c r="J194" s="631"/>
      <c r="K194" s="631"/>
      <c r="L194" s="631"/>
      <c r="M194" s="631"/>
      <c r="N194" s="631"/>
      <c r="O194" s="631"/>
      <c r="P194" s="631"/>
      <c r="Q194" s="631"/>
      <c r="R194" s="631"/>
      <c r="S194" s="631"/>
      <c r="T194" s="631"/>
      <c r="U194" s="631"/>
      <c r="V194" s="631"/>
      <c r="W194" s="631"/>
      <c r="X194" s="631"/>
      <c r="Y194" s="631"/>
      <c r="Z194" s="631"/>
      <c r="AA194" s="631"/>
      <c r="AB194" s="631"/>
      <c r="AC194" s="631"/>
      <c r="AD194" s="631"/>
      <c r="AE194" s="631"/>
      <c r="AF194" s="631"/>
      <c r="AG194" s="631"/>
      <c r="AH194" s="631"/>
      <c r="AI194" s="631"/>
      <c r="AJ194" s="631"/>
      <c r="AK194" s="631"/>
      <c r="AL194" s="631"/>
      <c r="AM194" s="631"/>
      <c r="AN194" s="631"/>
      <c r="AO194" s="631"/>
      <c r="AP194" s="631"/>
      <c r="AQ194" s="631"/>
      <c r="AR194" s="631"/>
      <c r="AS194" s="631"/>
      <c r="AT194" s="631"/>
      <c r="AU194" s="631"/>
      <c r="AV194" s="631"/>
      <c r="AW194" s="631"/>
      <c r="AX194" s="631"/>
      <c r="AY194" s="631"/>
      <c r="AZ194" s="631"/>
      <c r="BA194" s="631"/>
      <c r="BB194" s="632"/>
      <c r="BC194" s="605" t="s">
        <v>4</v>
      </c>
      <c r="BD194" s="606"/>
      <c r="BE194" s="606"/>
      <c r="BF194" s="606"/>
      <c r="BG194" s="606"/>
      <c r="BH194" s="606"/>
      <c r="BI194" s="606"/>
      <c r="BJ194" s="606"/>
      <c r="BK194" s="606"/>
      <c r="BL194" s="606"/>
      <c r="BM194" s="606"/>
      <c r="BN194" s="606"/>
      <c r="BO194" s="606"/>
      <c r="BP194" s="606"/>
      <c r="BQ194" s="606"/>
      <c r="BR194" s="607"/>
      <c r="BS194" s="605" t="s">
        <v>4</v>
      </c>
      <c r="BT194" s="606"/>
      <c r="BU194" s="606"/>
      <c r="BV194" s="606"/>
      <c r="BW194" s="606"/>
      <c r="BX194" s="606"/>
      <c r="BY194" s="606"/>
      <c r="BZ194" s="606"/>
      <c r="CA194" s="606"/>
      <c r="CB194" s="606"/>
      <c r="CC194" s="606"/>
      <c r="CD194" s="606"/>
      <c r="CE194" s="606"/>
      <c r="CF194" s="606"/>
      <c r="CG194" s="606"/>
      <c r="CH194" s="607"/>
      <c r="CI194" s="605"/>
      <c r="CJ194" s="606"/>
      <c r="CK194" s="606"/>
      <c r="CL194" s="606"/>
      <c r="CM194" s="606"/>
      <c r="CN194" s="606"/>
      <c r="CO194" s="606"/>
      <c r="CP194" s="606"/>
      <c r="CQ194" s="606"/>
      <c r="CR194" s="606"/>
      <c r="CS194" s="606"/>
      <c r="CT194" s="606"/>
      <c r="CU194" s="606"/>
      <c r="CV194" s="606"/>
      <c r="CW194" s="606"/>
      <c r="CX194" s="606"/>
      <c r="CY194" s="606"/>
      <c r="CZ194" s="607"/>
    </row>
    <row r="195" spans="1:104" s="4" customFormat="1" ht="15" hidden="1" customHeight="1" x14ac:dyDescent="0.25">
      <c r="A195" s="611" t="s">
        <v>241</v>
      </c>
      <c r="B195" s="612"/>
      <c r="C195" s="612"/>
      <c r="D195" s="612"/>
      <c r="E195" s="612"/>
      <c r="F195" s="612"/>
      <c r="G195" s="612"/>
      <c r="H195" s="612"/>
      <c r="I195" s="612"/>
      <c r="J195" s="612"/>
      <c r="K195" s="612"/>
      <c r="L195" s="612"/>
      <c r="M195" s="612"/>
      <c r="N195" s="612"/>
      <c r="O195" s="612"/>
      <c r="P195" s="612"/>
      <c r="Q195" s="612"/>
      <c r="R195" s="612"/>
      <c r="S195" s="612"/>
      <c r="T195" s="612"/>
      <c r="U195" s="612"/>
      <c r="V195" s="612"/>
      <c r="W195" s="612"/>
      <c r="X195" s="612"/>
      <c r="Y195" s="612"/>
      <c r="Z195" s="612"/>
      <c r="AA195" s="612"/>
      <c r="AB195" s="612"/>
      <c r="AC195" s="612"/>
      <c r="AD195" s="612"/>
      <c r="AE195" s="612"/>
      <c r="AF195" s="612"/>
      <c r="AG195" s="612"/>
      <c r="AH195" s="612"/>
      <c r="AI195" s="612"/>
      <c r="AJ195" s="612"/>
      <c r="AK195" s="612"/>
      <c r="AL195" s="612"/>
      <c r="AM195" s="612"/>
      <c r="AN195" s="612"/>
      <c r="AO195" s="612"/>
      <c r="AP195" s="612"/>
      <c r="AQ195" s="612"/>
      <c r="AR195" s="612"/>
      <c r="AS195" s="612"/>
      <c r="AT195" s="612"/>
      <c r="AU195" s="612"/>
      <c r="AV195" s="612"/>
      <c r="AW195" s="612"/>
      <c r="AX195" s="612"/>
      <c r="AY195" s="612"/>
      <c r="AZ195" s="612"/>
      <c r="BA195" s="612"/>
      <c r="BB195" s="612"/>
      <c r="BC195" s="612"/>
      <c r="BD195" s="612"/>
      <c r="BE195" s="612"/>
      <c r="BF195" s="612"/>
      <c r="BG195" s="612"/>
      <c r="BH195" s="612"/>
      <c r="BI195" s="612"/>
      <c r="BJ195" s="612"/>
      <c r="BK195" s="612"/>
      <c r="BL195" s="612"/>
      <c r="BM195" s="612"/>
      <c r="BN195" s="612"/>
      <c r="BO195" s="612"/>
      <c r="BP195" s="612"/>
      <c r="BQ195" s="612"/>
      <c r="BR195" s="612"/>
      <c r="BS195" s="612"/>
      <c r="BT195" s="612"/>
      <c r="BU195" s="612"/>
      <c r="BV195" s="612"/>
      <c r="BW195" s="612"/>
      <c r="BX195" s="612"/>
      <c r="BY195" s="612"/>
      <c r="BZ195" s="612"/>
      <c r="CA195" s="612"/>
      <c r="CB195" s="612"/>
      <c r="CC195" s="612"/>
      <c r="CD195" s="612"/>
      <c r="CE195" s="612"/>
      <c r="CF195" s="612"/>
      <c r="CG195" s="612"/>
      <c r="CH195" s="612"/>
      <c r="CI195" s="612"/>
      <c r="CJ195" s="612"/>
      <c r="CK195" s="612"/>
      <c r="CL195" s="612"/>
      <c r="CM195" s="612"/>
      <c r="CN195" s="612"/>
      <c r="CO195" s="612"/>
      <c r="CP195" s="612"/>
      <c r="CQ195" s="612"/>
      <c r="CR195" s="612"/>
      <c r="CS195" s="612"/>
      <c r="CT195" s="612"/>
      <c r="CU195" s="612"/>
      <c r="CV195" s="612"/>
      <c r="CW195" s="612"/>
      <c r="CX195" s="612"/>
      <c r="CY195" s="612"/>
      <c r="CZ195" s="612"/>
    </row>
    <row r="196" spans="1:104" s="4" customFormat="1" ht="15" hidden="1" customHeight="1" x14ac:dyDescent="0.25">
      <c r="A196" s="614"/>
      <c r="B196" s="615"/>
      <c r="C196" s="615"/>
      <c r="D196" s="615"/>
      <c r="E196" s="615"/>
      <c r="F196" s="615"/>
      <c r="G196" s="616"/>
      <c r="H196" s="617"/>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18"/>
      <c r="AL196" s="618"/>
      <c r="AM196" s="618"/>
      <c r="AN196" s="618"/>
      <c r="AO196" s="618"/>
      <c r="AP196" s="618"/>
      <c r="AQ196" s="618"/>
      <c r="AR196" s="618"/>
      <c r="AS196" s="618"/>
      <c r="AT196" s="618"/>
      <c r="AU196" s="618"/>
      <c r="AV196" s="618"/>
      <c r="AW196" s="618"/>
      <c r="AX196" s="618"/>
      <c r="AY196" s="618"/>
      <c r="AZ196" s="618"/>
      <c r="BA196" s="618"/>
      <c r="BB196" s="619"/>
      <c r="BC196" s="605"/>
      <c r="BD196" s="606"/>
      <c r="BE196" s="606"/>
      <c r="BF196" s="606"/>
      <c r="BG196" s="606"/>
      <c r="BH196" s="606"/>
      <c r="BI196" s="606"/>
      <c r="BJ196" s="606"/>
      <c r="BK196" s="606"/>
      <c r="BL196" s="606"/>
      <c r="BM196" s="606"/>
      <c r="BN196" s="606"/>
      <c r="BO196" s="606"/>
      <c r="BP196" s="606"/>
      <c r="BQ196" s="606"/>
      <c r="BR196" s="607"/>
      <c r="BS196" s="605"/>
      <c r="BT196" s="606"/>
      <c r="BU196" s="606"/>
      <c r="BV196" s="606"/>
      <c r="BW196" s="606"/>
      <c r="BX196" s="606"/>
      <c r="BY196" s="606"/>
      <c r="BZ196" s="606"/>
      <c r="CA196" s="606"/>
      <c r="CB196" s="606"/>
      <c r="CC196" s="606"/>
      <c r="CD196" s="606"/>
      <c r="CE196" s="606"/>
      <c r="CF196" s="606"/>
      <c r="CG196" s="606"/>
      <c r="CH196" s="607"/>
      <c r="CI196" s="605"/>
      <c r="CJ196" s="606"/>
      <c r="CK196" s="606"/>
      <c r="CL196" s="606"/>
      <c r="CM196" s="606"/>
      <c r="CN196" s="606"/>
      <c r="CO196" s="606"/>
      <c r="CP196" s="606"/>
      <c r="CQ196" s="606"/>
      <c r="CR196" s="606"/>
      <c r="CS196" s="606"/>
      <c r="CT196" s="606"/>
      <c r="CU196" s="606"/>
      <c r="CV196" s="606"/>
      <c r="CW196" s="606"/>
      <c r="CX196" s="606"/>
      <c r="CY196" s="606"/>
      <c r="CZ196" s="607"/>
    </row>
    <row r="197" spans="1:104" s="4" customFormat="1" ht="15" hidden="1" customHeight="1" x14ac:dyDescent="0.25">
      <c r="A197" s="630" t="s">
        <v>262</v>
      </c>
      <c r="B197" s="631"/>
      <c r="C197" s="631"/>
      <c r="D197" s="631"/>
      <c r="E197" s="631"/>
      <c r="F197" s="631"/>
      <c r="G197" s="631"/>
      <c r="H197" s="631"/>
      <c r="I197" s="631"/>
      <c r="J197" s="631"/>
      <c r="K197" s="631"/>
      <c r="L197" s="631"/>
      <c r="M197" s="631"/>
      <c r="N197" s="631"/>
      <c r="O197" s="631"/>
      <c r="P197" s="631"/>
      <c r="Q197" s="631"/>
      <c r="R197" s="631"/>
      <c r="S197" s="631"/>
      <c r="T197" s="631"/>
      <c r="U197" s="631"/>
      <c r="V197" s="631"/>
      <c r="W197" s="631"/>
      <c r="X197" s="631"/>
      <c r="Y197" s="631"/>
      <c r="Z197" s="631"/>
      <c r="AA197" s="631"/>
      <c r="AB197" s="631"/>
      <c r="AC197" s="631"/>
      <c r="AD197" s="631"/>
      <c r="AE197" s="631"/>
      <c r="AF197" s="631"/>
      <c r="AG197" s="631"/>
      <c r="AH197" s="631"/>
      <c r="AI197" s="631"/>
      <c r="AJ197" s="631"/>
      <c r="AK197" s="631"/>
      <c r="AL197" s="631"/>
      <c r="AM197" s="631"/>
      <c r="AN197" s="631"/>
      <c r="AO197" s="631"/>
      <c r="AP197" s="631"/>
      <c r="AQ197" s="631"/>
      <c r="AR197" s="631"/>
      <c r="AS197" s="631"/>
      <c r="AT197" s="631"/>
      <c r="AU197" s="631"/>
      <c r="AV197" s="631"/>
      <c r="AW197" s="631"/>
      <c r="AX197" s="631"/>
      <c r="AY197" s="631"/>
      <c r="AZ197" s="631"/>
      <c r="BA197" s="631"/>
      <c r="BB197" s="632"/>
      <c r="BC197" s="605" t="s">
        <v>4</v>
      </c>
      <c r="BD197" s="606"/>
      <c r="BE197" s="606"/>
      <c r="BF197" s="606"/>
      <c r="BG197" s="606"/>
      <c r="BH197" s="606"/>
      <c r="BI197" s="606"/>
      <c r="BJ197" s="606"/>
      <c r="BK197" s="606"/>
      <c r="BL197" s="606"/>
      <c r="BM197" s="606"/>
      <c r="BN197" s="606"/>
      <c r="BO197" s="606"/>
      <c r="BP197" s="606"/>
      <c r="BQ197" s="606"/>
      <c r="BR197" s="607"/>
      <c r="BS197" s="605" t="s">
        <v>4</v>
      </c>
      <c r="BT197" s="606"/>
      <c r="BU197" s="606"/>
      <c r="BV197" s="606"/>
      <c r="BW197" s="606"/>
      <c r="BX197" s="606"/>
      <c r="BY197" s="606"/>
      <c r="BZ197" s="606"/>
      <c r="CA197" s="606"/>
      <c r="CB197" s="606"/>
      <c r="CC197" s="606"/>
      <c r="CD197" s="606"/>
      <c r="CE197" s="606"/>
      <c r="CF197" s="606"/>
      <c r="CG197" s="606"/>
      <c r="CH197" s="607"/>
      <c r="CI197" s="605"/>
      <c r="CJ197" s="606"/>
      <c r="CK197" s="606"/>
      <c r="CL197" s="606"/>
      <c r="CM197" s="606"/>
      <c r="CN197" s="606"/>
      <c r="CO197" s="606"/>
      <c r="CP197" s="606"/>
      <c r="CQ197" s="606"/>
      <c r="CR197" s="606"/>
      <c r="CS197" s="606"/>
      <c r="CT197" s="606"/>
      <c r="CU197" s="606"/>
      <c r="CV197" s="606"/>
      <c r="CW197" s="606"/>
      <c r="CX197" s="606"/>
      <c r="CY197" s="606"/>
      <c r="CZ197" s="607"/>
    </row>
    <row r="198" spans="1:104" s="4" customFormat="1" ht="15" hidden="1" customHeight="1" x14ac:dyDescent="0.25">
      <c r="A198" s="668" t="s">
        <v>55</v>
      </c>
      <c r="B198" s="669"/>
      <c r="C198" s="669"/>
      <c r="D198" s="669"/>
      <c r="E198" s="669"/>
      <c r="F198" s="669"/>
      <c r="G198" s="669"/>
      <c r="H198" s="669"/>
      <c r="I198" s="669"/>
      <c r="J198" s="669"/>
      <c r="K198" s="669"/>
      <c r="L198" s="669"/>
      <c r="M198" s="669"/>
      <c r="N198" s="669"/>
      <c r="O198" s="669"/>
      <c r="P198" s="669"/>
      <c r="Q198" s="669"/>
      <c r="R198" s="669"/>
      <c r="S198" s="669"/>
      <c r="T198" s="669"/>
      <c r="U198" s="669"/>
      <c r="V198" s="669"/>
      <c r="W198" s="669"/>
      <c r="X198" s="669"/>
      <c r="Y198" s="669"/>
      <c r="Z198" s="669"/>
      <c r="AA198" s="669"/>
      <c r="AB198" s="669"/>
      <c r="AC198" s="669"/>
      <c r="AD198" s="669"/>
      <c r="AE198" s="669"/>
      <c r="AF198" s="669"/>
      <c r="AG198" s="669"/>
      <c r="AH198" s="669"/>
      <c r="AI198" s="669"/>
      <c r="AJ198" s="669"/>
      <c r="AK198" s="669"/>
      <c r="AL198" s="669"/>
      <c r="AM198" s="669"/>
      <c r="AN198" s="669"/>
      <c r="AO198" s="669"/>
      <c r="AP198" s="669"/>
      <c r="AQ198" s="669"/>
      <c r="AR198" s="669"/>
      <c r="AS198" s="669"/>
      <c r="AT198" s="669"/>
      <c r="AU198" s="669"/>
      <c r="AV198" s="669"/>
      <c r="AW198" s="669"/>
      <c r="AX198" s="669"/>
      <c r="AY198" s="669"/>
      <c r="AZ198" s="669"/>
      <c r="BA198" s="669"/>
      <c r="BB198" s="670"/>
      <c r="BC198" s="552" t="s">
        <v>4</v>
      </c>
      <c r="BD198" s="552"/>
      <c r="BE198" s="552"/>
      <c r="BF198" s="552"/>
      <c r="BG198" s="552"/>
      <c r="BH198" s="552"/>
      <c r="BI198" s="552"/>
      <c r="BJ198" s="552"/>
      <c r="BK198" s="552"/>
      <c r="BL198" s="552"/>
      <c r="BM198" s="552"/>
      <c r="BN198" s="552"/>
      <c r="BO198" s="552"/>
      <c r="BP198" s="552"/>
      <c r="BQ198" s="552"/>
      <c r="BR198" s="552"/>
      <c r="BS198" s="552" t="s">
        <v>4</v>
      </c>
      <c r="BT198" s="552"/>
      <c r="BU198" s="552"/>
      <c r="BV198" s="552"/>
      <c r="BW198" s="552"/>
      <c r="BX198" s="552"/>
      <c r="BY198" s="552"/>
      <c r="BZ198" s="552"/>
      <c r="CA198" s="552"/>
      <c r="CB198" s="552"/>
      <c r="CC198" s="552"/>
      <c r="CD198" s="552"/>
      <c r="CE198" s="552"/>
      <c r="CF198" s="552"/>
      <c r="CG198" s="552"/>
      <c r="CH198" s="552"/>
      <c r="CI198" s="552"/>
      <c r="CJ198" s="552"/>
      <c r="CK198" s="552"/>
      <c r="CL198" s="552"/>
      <c r="CM198" s="552"/>
      <c r="CN198" s="552"/>
      <c r="CO198" s="552"/>
      <c r="CP198" s="552"/>
      <c r="CQ198" s="552"/>
      <c r="CR198" s="552"/>
      <c r="CS198" s="552"/>
      <c r="CT198" s="552"/>
      <c r="CU198" s="552"/>
      <c r="CV198" s="552"/>
      <c r="CW198" s="552"/>
      <c r="CX198" s="552"/>
      <c r="CY198" s="552"/>
      <c r="CZ198" s="552"/>
    </row>
    <row r="199" spans="1:104" ht="12" customHeight="1" x14ac:dyDescent="0.25"/>
    <row r="200" spans="1:104" s="209" customFormat="1" ht="14.25" x14ac:dyDescent="0.2">
      <c r="A200" s="644" t="s">
        <v>611</v>
      </c>
      <c r="B200" s="644"/>
      <c r="C200" s="644"/>
      <c r="D200" s="644"/>
      <c r="E200" s="644"/>
      <c r="F200" s="644"/>
      <c r="G200" s="644"/>
      <c r="H200" s="644"/>
      <c r="I200" s="644"/>
      <c r="J200" s="644"/>
      <c r="K200" s="644"/>
      <c r="L200" s="644"/>
      <c r="M200" s="644"/>
      <c r="N200" s="644"/>
      <c r="O200" s="644"/>
      <c r="P200" s="644"/>
      <c r="Q200" s="644"/>
      <c r="R200" s="644"/>
      <c r="S200" s="644"/>
      <c r="T200" s="644"/>
      <c r="U200" s="644"/>
      <c r="V200" s="644"/>
      <c r="W200" s="644"/>
      <c r="X200" s="644"/>
      <c r="Y200" s="644"/>
      <c r="Z200" s="644"/>
      <c r="AA200" s="644"/>
      <c r="AB200" s="644"/>
      <c r="AC200" s="644"/>
      <c r="AD200" s="644"/>
      <c r="AE200" s="644"/>
      <c r="AF200" s="644"/>
      <c r="AG200" s="644"/>
      <c r="AH200" s="644"/>
      <c r="AI200" s="644"/>
      <c r="AJ200" s="644"/>
      <c r="AK200" s="644"/>
      <c r="AL200" s="644"/>
      <c r="AM200" s="644"/>
      <c r="AN200" s="644"/>
      <c r="AO200" s="644"/>
      <c r="AP200" s="644"/>
      <c r="AQ200" s="644"/>
      <c r="AR200" s="644"/>
      <c r="AS200" s="644"/>
      <c r="AT200" s="644"/>
      <c r="AU200" s="644"/>
      <c r="AV200" s="644"/>
      <c r="AW200" s="644"/>
      <c r="AX200" s="644"/>
      <c r="AY200" s="644"/>
      <c r="AZ200" s="644"/>
      <c r="BA200" s="644"/>
      <c r="BB200" s="644"/>
      <c r="BC200" s="644"/>
      <c r="BD200" s="644"/>
      <c r="BE200" s="644"/>
      <c r="BF200" s="644"/>
      <c r="BG200" s="644"/>
      <c r="BH200" s="644"/>
      <c r="BI200" s="644"/>
      <c r="BJ200" s="644"/>
      <c r="BK200" s="644"/>
      <c r="BL200" s="644"/>
      <c r="BM200" s="644"/>
      <c r="BN200" s="644"/>
      <c r="BO200" s="644"/>
      <c r="BP200" s="644"/>
      <c r="BQ200" s="644"/>
      <c r="BR200" s="644"/>
      <c r="BS200" s="644"/>
      <c r="BT200" s="644"/>
      <c r="BU200" s="644"/>
      <c r="BV200" s="644"/>
      <c r="BW200" s="644"/>
      <c r="BX200" s="644"/>
      <c r="BY200" s="644"/>
      <c r="BZ200" s="644"/>
      <c r="CA200" s="644"/>
      <c r="CB200" s="644"/>
      <c r="CC200" s="644"/>
      <c r="CD200" s="644"/>
      <c r="CE200" s="644"/>
      <c r="CF200" s="644"/>
      <c r="CG200" s="644"/>
      <c r="CH200" s="644"/>
      <c r="CI200" s="644"/>
      <c r="CJ200" s="644"/>
      <c r="CK200" s="644"/>
      <c r="CL200" s="644"/>
      <c r="CM200" s="644"/>
      <c r="CN200" s="644"/>
      <c r="CO200" s="644"/>
      <c r="CP200" s="644"/>
      <c r="CQ200" s="644"/>
      <c r="CR200" s="644"/>
      <c r="CS200" s="644"/>
      <c r="CT200" s="644"/>
      <c r="CU200" s="644"/>
      <c r="CV200" s="644"/>
      <c r="CW200" s="644"/>
      <c r="CX200" s="644"/>
      <c r="CY200" s="644"/>
      <c r="CZ200" s="644"/>
    </row>
    <row r="201" spans="1:104" ht="10.5" customHeight="1" x14ac:dyDescent="0.25"/>
    <row r="202" spans="1:104" s="209" customFormat="1" ht="14.25" x14ac:dyDescent="0.2">
      <c r="A202" s="644" t="s">
        <v>612</v>
      </c>
      <c r="B202" s="644"/>
      <c r="C202" s="644"/>
      <c r="D202" s="644"/>
      <c r="E202" s="644"/>
      <c r="F202" s="644"/>
      <c r="G202" s="644"/>
      <c r="H202" s="644"/>
      <c r="I202" s="644"/>
      <c r="J202" s="644"/>
      <c r="K202" s="644"/>
      <c r="L202" s="644"/>
      <c r="M202" s="644"/>
      <c r="N202" s="644"/>
      <c r="O202" s="644"/>
      <c r="P202" s="644"/>
      <c r="Q202" s="644"/>
      <c r="R202" s="644"/>
      <c r="S202" s="644"/>
      <c r="T202" s="644"/>
      <c r="U202" s="644"/>
      <c r="V202" s="644"/>
      <c r="W202" s="644"/>
      <c r="X202" s="644"/>
      <c r="Y202" s="644"/>
      <c r="Z202" s="644"/>
      <c r="AA202" s="644"/>
      <c r="AB202" s="644"/>
      <c r="AC202" s="644"/>
      <c r="AD202" s="644"/>
      <c r="AE202" s="644"/>
      <c r="AF202" s="644"/>
      <c r="AG202" s="644"/>
      <c r="AH202" s="644"/>
      <c r="AI202" s="644"/>
      <c r="AJ202" s="644"/>
      <c r="AK202" s="644"/>
      <c r="AL202" s="644"/>
      <c r="AM202" s="644"/>
      <c r="AN202" s="644"/>
      <c r="AO202" s="644"/>
      <c r="AP202" s="644"/>
      <c r="AQ202" s="644"/>
      <c r="AR202" s="644"/>
      <c r="AS202" s="644"/>
      <c r="AT202" s="644"/>
      <c r="AU202" s="644"/>
      <c r="AV202" s="644"/>
      <c r="AW202" s="644"/>
      <c r="AX202" s="644"/>
      <c r="AY202" s="644"/>
      <c r="AZ202" s="644"/>
      <c r="BA202" s="644"/>
      <c r="BB202" s="644"/>
      <c r="BC202" s="644"/>
      <c r="BD202" s="644"/>
      <c r="BE202" s="644"/>
      <c r="BF202" s="644"/>
      <c r="BG202" s="644"/>
      <c r="BH202" s="644"/>
      <c r="BI202" s="644"/>
      <c r="BJ202" s="644"/>
      <c r="BK202" s="644"/>
      <c r="BL202" s="644"/>
      <c r="BM202" s="644"/>
      <c r="BN202" s="644"/>
      <c r="BO202" s="644"/>
      <c r="BP202" s="644"/>
      <c r="BQ202" s="644"/>
      <c r="BR202" s="644"/>
      <c r="BS202" s="644"/>
      <c r="BT202" s="644"/>
      <c r="BU202" s="644"/>
      <c r="BV202" s="644"/>
      <c r="BW202" s="644"/>
      <c r="BX202" s="644"/>
      <c r="BY202" s="644"/>
      <c r="BZ202" s="644"/>
      <c r="CA202" s="644"/>
      <c r="CB202" s="644"/>
      <c r="CC202" s="644"/>
      <c r="CD202" s="644"/>
      <c r="CE202" s="644"/>
      <c r="CF202" s="644"/>
      <c r="CG202" s="644"/>
      <c r="CH202" s="644"/>
      <c r="CI202" s="644"/>
      <c r="CJ202" s="644"/>
      <c r="CK202" s="644"/>
      <c r="CL202" s="644"/>
      <c r="CM202" s="644"/>
      <c r="CN202" s="644"/>
      <c r="CO202" s="644"/>
      <c r="CP202" s="644"/>
      <c r="CQ202" s="644"/>
      <c r="CR202" s="644"/>
      <c r="CS202" s="644"/>
      <c r="CT202" s="644"/>
      <c r="CU202" s="644"/>
      <c r="CV202" s="644"/>
      <c r="CW202" s="644"/>
      <c r="CX202" s="644"/>
      <c r="CY202" s="644"/>
      <c r="CZ202" s="644"/>
    </row>
    <row r="203" spans="1:104" s="209" customFormat="1" ht="14.25" x14ac:dyDescent="0.2">
      <c r="A203" s="301"/>
      <c r="B203" s="301"/>
      <c r="C203" s="301"/>
      <c r="D203" s="301"/>
      <c r="E203" s="301"/>
      <c r="F203" s="301"/>
      <c r="G203" s="301"/>
      <c r="H203" s="301"/>
      <c r="I203" s="301"/>
      <c r="J203" s="301"/>
      <c r="K203" s="301"/>
      <c r="L203" s="301"/>
      <c r="M203" s="301"/>
      <c r="N203" s="301"/>
      <c r="O203" s="301"/>
      <c r="P203" s="301"/>
      <c r="Q203" s="301"/>
      <c r="R203" s="301"/>
      <c r="S203" s="301"/>
      <c r="T203" s="301"/>
      <c r="U203" s="301"/>
      <c r="V203" s="301"/>
      <c r="W203" s="301"/>
      <c r="X203" s="301"/>
      <c r="Y203" s="301"/>
      <c r="Z203" s="301"/>
      <c r="AA203" s="301"/>
      <c r="AB203" s="301"/>
      <c r="AC203" s="301"/>
      <c r="AD203" s="301"/>
      <c r="AE203" s="301"/>
      <c r="AF203" s="301"/>
      <c r="AG203" s="301"/>
      <c r="AH203" s="301"/>
      <c r="AI203" s="301"/>
      <c r="AJ203" s="301"/>
      <c r="AK203" s="301"/>
      <c r="AL203" s="301"/>
      <c r="AM203" s="301"/>
      <c r="AN203" s="301"/>
      <c r="AO203" s="301"/>
      <c r="AP203" s="301"/>
      <c r="AQ203" s="301"/>
      <c r="AR203" s="301"/>
      <c r="AS203" s="301"/>
      <c r="AT203" s="301"/>
      <c r="AU203" s="301"/>
      <c r="AV203" s="301"/>
      <c r="AW203" s="301"/>
      <c r="AX203" s="301"/>
      <c r="AY203" s="301"/>
      <c r="AZ203" s="301"/>
      <c r="BA203" s="301"/>
      <c r="BB203" s="301"/>
      <c r="BC203" s="301"/>
      <c r="BD203" s="301"/>
      <c r="BE203" s="301"/>
      <c r="BF203" s="301"/>
      <c r="BG203" s="301"/>
      <c r="BH203" s="301"/>
      <c r="BI203" s="301"/>
      <c r="BJ203" s="301"/>
      <c r="BK203" s="301"/>
      <c r="BL203" s="301"/>
      <c r="BM203" s="301"/>
      <c r="BN203" s="301"/>
      <c r="BO203" s="301"/>
      <c r="BP203" s="301"/>
      <c r="BQ203" s="301"/>
      <c r="BR203" s="301"/>
      <c r="BS203" s="301"/>
      <c r="BT203" s="301"/>
      <c r="BU203" s="301"/>
      <c r="BV203" s="301"/>
      <c r="BW203" s="301"/>
      <c r="BX203" s="301"/>
      <c r="BY203" s="301"/>
      <c r="BZ203" s="301"/>
      <c r="CA203" s="301"/>
      <c r="CB203" s="301"/>
      <c r="CC203" s="301"/>
      <c r="CD203" s="301"/>
      <c r="CE203" s="301"/>
      <c r="CF203" s="301"/>
      <c r="CG203" s="301"/>
      <c r="CH203" s="301"/>
      <c r="CI203" s="301"/>
      <c r="CJ203" s="301"/>
      <c r="CK203" s="301"/>
      <c r="CL203" s="301"/>
      <c r="CM203" s="301"/>
      <c r="CN203" s="301"/>
      <c r="CO203" s="301"/>
      <c r="CP203" s="301"/>
      <c r="CQ203" s="301"/>
      <c r="CR203" s="301"/>
      <c r="CS203" s="301"/>
      <c r="CT203" s="301"/>
      <c r="CU203" s="301"/>
      <c r="CV203" s="301"/>
      <c r="CW203" s="301"/>
      <c r="CX203" s="301"/>
      <c r="CY203" s="301"/>
      <c r="CZ203" s="301"/>
    </row>
    <row r="204" spans="1:104" s="209" customFormat="1" ht="14.25" x14ac:dyDescent="0.2">
      <c r="A204" s="302" t="s">
        <v>46</v>
      </c>
      <c r="B204" s="302"/>
      <c r="C204" s="302"/>
      <c r="D204" s="302"/>
      <c r="E204" s="302"/>
      <c r="F204" s="302"/>
      <c r="G204" s="302"/>
      <c r="H204" s="302"/>
      <c r="I204" s="302"/>
      <c r="J204" s="302"/>
      <c r="K204" s="302"/>
      <c r="L204" s="302"/>
      <c r="M204" s="302"/>
      <c r="N204" s="302"/>
      <c r="O204" s="302"/>
      <c r="P204" s="302"/>
      <c r="Q204" s="302"/>
      <c r="R204" s="302"/>
      <c r="S204" s="302"/>
      <c r="T204" s="302"/>
      <c r="U204" s="302"/>
      <c r="V204" s="302"/>
      <c r="W204" s="604" t="s">
        <v>449</v>
      </c>
      <c r="X204" s="604"/>
      <c r="Y204" s="604"/>
      <c r="Z204" s="604"/>
      <c r="AA204" s="604"/>
      <c r="AB204" s="604"/>
      <c r="AC204" s="604"/>
      <c r="AD204" s="604"/>
      <c r="AE204" s="604"/>
      <c r="AF204" s="604"/>
      <c r="AG204" s="604"/>
      <c r="AH204" s="604"/>
      <c r="AI204" s="604"/>
      <c r="AJ204" s="604"/>
      <c r="AK204" s="604"/>
      <c r="AL204" s="604"/>
      <c r="AM204" s="604"/>
      <c r="AN204" s="604"/>
      <c r="AO204" s="604"/>
      <c r="AP204" s="604"/>
      <c r="AQ204" s="604"/>
      <c r="AR204" s="604"/>
      <c r="AS204" s="604"/>
      <c r="AT204" s="604"/>
      <c r="AU204" s="604"/>
      <c r="AV204" s="604"/>
      <c r="AW204" s="604"/>
      <c r="AX204" s="604"/>
      <c r="AY204" s="604"/>
      <c r="AZ204" s="604"/>
      <c r="BA204" s="604"/>
      <c r="BB204" s="604"/>
      <c r="BC204" s="604"/>
      <c r="BD204" s="604"/>
      <c r="BE204" s="604"/>
      <c r="BF204" s="604"/>
      <c r="BG204" s="604"/>
      <c r="BH204" s="604"/>
      <c r="BI204" s="604"/>
      <c r="BJ204" s="604"/>
      <c r="BK204" s="604"/>
      <c r="BL204" s="604"/>
      <c r="BM204" s="604"/>
      <c r="BN204" s="604"/>
      <c r="BO204" s="604"/>
      <c r="BP204" s="604"/>
      <c r="BQ204" s="604"/>
      <c r="BR204" s="604"/>
      <c r="BS204" s="604"/>
      <c r="BT204" s="604"/>
      <c r="BU204" s="604"/>
      <c r="BV204" s="604"/>
      <c r="BW204" s="604"/>
      <c r="BX204" s="604"/>
      <c r="BY204" s="604"/>
      <c r="BZ204" s="604"/>
      <c r="CA204" s="604"/>
      <c r="CB204" s="604"/>
      <c r="CC204" s="604"/>
      <c r="CD204" s="604"/>
      <c r="CE204" s="604"/>
      <c r="CF204" s="604"/>
      <c r="CG204" s="604"/>
      <c r="CH204" s="604"/>
      <c r="CI204" s="604"/>
      <c r="CJ204" s="604"/>
      <c r="CK204" s="604"/>
      <c r="CL204" s="604"/>
      <c r="CM204" s="604"/>
      <c r="CN204" s="604"/>
      <c r="CO204" s="604"/>
      <c r="CP204" s="604"/>
      <c r="CQ204" s="604"/>
      <c r="CR204" s="604"/>
      <c r="CS204" s="604"/>
      <c r="CT204" s="604"/>
      <c r="CU204" s="604"/>
      <c r="CV204" s="604"/>
      <c r="CW204" s="604"/>
      <c r="CX204" s="604"/>
      <c r="CY204" s="604"/>
      <c r="CZ204" s="604"/>
    </row>
    <row r="205" spans="1:104" s="209" customFormat="1" ht="14.25" x14ac:dyDescent="0.2">
      <c r="A205" s="301"/>
      <c r="B205" s="301"/>
      <c r="C205" s="301"/>
      <c r="D205" s="301"/>
      <c r="E205" s="301"/>
      <c r="F205" s="301"/>
      <c r="G205" s="301"/>
      <c r="H205" s="301"/>
      <c r="I205" s="301"/>
      <c r="J205" s="301"/>
      <c r="K205" s="301"/>
      <c r="L205" s="301"/>
      <c r="M205" s="301"/>
      <c r="N205" s="301"/>
      <c r="O205" s="301"/>
      <c r="P205" s="301"/>
      <c r="Q205" s="301"/>
      <c r="R205" s="301"/>
      <c r="S205" s="301"/>
      <c r="T205" s="301"/>
      <c r="U205" s="301"/>
      <c r="V205" s="301"/>
      <c r="W205" s="301"/>
      <c r="X205" s="301"/>
      <c r="Y205" s="301"/>
      <c r="Z205" s="301"/>
      <c r="AA205" s="301"/>
      <c r="AB205" s="301"/>
      <c r="AC205" s="301"/>
      <c r="AD205" s="301"/>
      <c r="AE205" s="301"/>
      <c r="AF205" s="301"/>
      <c r="AG205" s="301"/>
      <c r="AH205" s="301"/>
      <c r="AI205" s="301"/>
      <c r="AJ205" s="301"/>
      <c r="AK205" s="301"/>
      <c r="AL205" s="301"/>
      <c r="AM205" s="301"/>
      <c r="AN205" s="301"/>
      <c r="AO205" s="301"/>
      <c r="AP205" s="301"/>
      <c r="AQ205" s="301"/>
      <c r="AR205" s="301"/>
      <c r="AS205" s="301"/>
      <c r="AT205" s="301"/>
      <c r="AU205" s="301"/>
      <c r="AV205" s="301"/>
      <c r="AW205" s="301"/>
      <c r="AX205" s="301"/>
      <c r="AY205" s="301"/>
      <c r="AZ205" s="301"/>
      <c r="BA205" s="301"/>
      <c r="BB205" s="301"/>
      <c r="BC205" s="301"/>
      <c r="BD205" s="301"/>
      <c r="BE205" s="301"/>
      <c r="BF205" s="301"/>
      <c r="BG205" s="301"/>
      <c r="BH205" s="301"/>
      <c r="BI205" s="301"/>
      <c r="BJ205" s="301"/>
      <c r="BK205" s="301"/>
      <c r="BL205" s="301"/>
      <c r="BM205" s="301"/>
      <c r="BN205" s="301"/>
      <c r="BO205" s="301"/>
      <c r="BP205" s="301"/>
      <c r="BQ205" s="301"/>
      <c r="BR205" s="301"/>
      <c r="BS205" s="301"/>
      <c r="BT205" s="301"/>
      <c r="BU205" s="301"/>
      <c r="BV205" s="301"/>
      <c r="BW205" s="301"/>
      <c r="BX205" s="301"/>
      <c r="BY205" s="301"/>
      <c r="BZ205" s="301"/>
      <c r="CA205" s="301"/>
      <c r="CB205" s="301"/>
      <c r="CC205" s="301"/>
      <c r="CD205" s="301"/>
      <c r="CE205" s="301"/>
      <c r="CF205" s="301"/>
      <c r="CG205" s="301"/>
      <c r="CH205" s="301"/>
      <c r="CI205" s="301"/>
      <c r="CJ205" s="301"/>
      <c r="CK205" s="301"/>
      <c r="CL205" s="301"/>
      <c r="CM205" s="301"/>
      <c r="CN205" s="301"/>
      <c r="CO205" s="301"/>
      <c r="CP205" s="301"/>
      <c r="CQ205" s="301"/>
      <c r="CR205" s="301"/>
      <c r="CS205" s="301"/>
      <c r="CT205" s="301"/>
      <c r="CU205" s="301"/>
      <c r="CV205" s="301"/>
      <c r="CW205" s="301"/>
      <c r="CX205" s="301"/>
      <c r="CY205" s="301"/>
      <c r="CZ205" s="301"/>
    </row>
    <row r="206" spans="1:104" s="210" customFormat="1" ht="45" customHeight="1" x14ac:dyDescent="0.25">
      <c r="A206" s="565" t="s">
        <v>48</v>
      </c>
      <c r="B206" s="566"/>
      <c r="C206" s="566"/>
      <c r="D206" s="566"/>
      <c r="E206" s="566"/>
      <c r="F206" s="566"/>
      <c r="G206" s="567"/>
      <c r="H206" s="565" t="s">
        <v>75</v>
      </c>
      <c r="I206" s="566"/>
      <c r="J206" s="566"/>
      <c r="K206" s="566"/>
      <c r="L206" s="566"/>
      <c r="M206" s="566"/>
      <c r="N206" s="566"/>
      <c r="O206" s="566"/>
      <c r="P206" s="566"/>
      <c r="Q206" s="566"/>
      <c r="R206" s="566"/>
      <c r="S206" s="566"/>
      <c r="T206" s="566"/>
      <c r="U206" s="566"/>
      <c r="V206" s="566"/>
      <c r="W206" s="566"/>
      <c r="X206" s="566"/>
      <c r="Y206" s="566"/>
      <c r="Z206" s="566"/>
      <c r="AA206" s="566"/>
      <c r="AB206" s="566"/>
      <c r="AC206" s="566"/>
      <c r="AD206" s="566"/>
      <c r="AE206" s="566"/>
      <c r="AF206" s="566"/>
      <c r="AG206" s="566"/>
      <c r="AH206" s="566"/>
      <c r="AI206" s="566"/>
      <c r="AJ206" s="566"/>
      <c r="AK206" s="566"/>
      <c r="AL206" s="566"/>
      <c r="AM206" s="566"/>
      <c r="AN206" s="567"/>
      <c r="AO206" s="565" t="s">
        <v>79</v>
      </c>
      <c r="AP206" s="566"/>
      <c r="AQ206" s="566"/>
      <c r="AR206" s="566"/>
      <c r="AS206" s="566"/>
      <c r="AT206" s="566"/>
      <c r="AU206" s="566"/>
      <c r="AV206" s="566"/>
      <c r="AW206" s="566"/>
      <c r="AX206" s="566"/>
      <c r="AY206" s="566"/>
      <c r="AZ206" s="566"/>
      <c r="BA206" s="566"/>
      <c r="BB206" s="566"/>
      <c r="BC206" s="566"/>
      <c r="BD206" s="567"/>
      <c r="BE206" s="565" t="s">
        <v>80</v>
      </c>
      <c r="BF206" s="566"/>
      <c r="BG206" s="566"/>
      <c r="BH206" s="566"/>
      <c r="BI206" s="566"/>
      <c r="BJ206" s="566"/>
      <c r="BK206" s="566"/>
      <c r="BL206" s="566"/>
      <c r="BM206" s="566"/>
      <c r="BN206" s="566"/>
      <c r="BO206" s="566"/>
      <c r="BP206" s="566"/>
      <c r="BQ206" s="566"/>
      <c r="BR206" s="566"/>
      <c r="BS206" s="566"/>
      <c r="BT206" s="567"/>
      <c r="BU206" s="565" t="s">
        <v>81</v>
      </c>
      <c r="BV206" s="566"/>
      <c r="BW206" s="566"/>
      <c r="BX206" s="566"/>
      <c r="BY206" s="566"/>
      <c r="BZ206" s="566"/>
      <c r="CA206" s="566"/>
      <c r="CB206" s="566"/>
      <c r="CC206" s="566"/>
      <c r="CD206" s="566"/>
      <c r="CE206" s="566"/>
      <c r="CF206" s="566"/>
      <c r="CG206" s="566"/>
      <c r="CH206" s="566"/>
      <c r="CI206" s="566"/>
      <c r="CJ206" s="567"/>
      <c r="CK206" s="565" t="s">
        <v>60</v>
      </c>
      <c r="CL206" s="566"/>
      <c r="CM206" s="566"/>
      <c r="CN206" s="566"/>
      <c r="CO206" s="566"/>
      <c r="CP206" s="566"/>
      <c r="CQ206" s="566"/>
      <c r="CR206" s="566"/>
      <c r="CS206" s="566"/>
      <c r="CT206" s="566"/>
      <c r="CU206" s="566"/>
      <c r="CV206" s="566"/>
      <c r="CW206" s="566"/>
      <c r="CX206" s="566"/>
      <c r="CY206" s="566"/>
      <c r="CZ206" s="567"/>
    </row>
    <row r="207" spans="1:104" s="3" customFormat="1" ht="12.75" x14ac:dyDescent="0.25">
      <c r="A207" s="582">
        <v>1</v>
      </c>
      <c r="B207" s="582"/>
      <c r="C207" s="582"/>
      <c r="D207" s="582"/>
      <c r="E207" s="582"/>
      <c r="F207" s="582"/>
      <c r="G207" s="582"/>
      <c r="H207" s="582">
        <v>2</v>
      </c>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2"/>
      <c r="AL207" s="582"/>
      <c r="AM207" s="582"/>
      <c r="AN207" s="582"/>
      <c r="AO207" s="582">
        <v>3</v>
      </c>
      <c r="AP207" s="582"/>
      <c r="AQ207" s="582"/>
      <c r="AR207" s="582"/>
      <c r="AS207" s="582"/>
      <c r="AT207" s="582"/>
      <c r="AU207" s="582"/>
      <c r="AV207" s="582"/>
      <c r="AW207" s="582"/>
      <c r="AX207" s="582"/>
      <c r="AY207" s="582"/>
      <c r="AZ207" s="582"/>
      <c r="BA207" s="582"/>
      <c r="BB207" s="582"/>
      <c r="BC207" s="582"/>
      <c r="BD207" s="582"/>
      <c r="BE207" s="582">
        <v>4</v>
      </c>
      <c r="BF207" s="582"/>
      <c r="BG207" s="582"/>
      <c r="BH207" s="582"/>
      <c r="BI207" s="582"/>
      <c r="BJ207" s="582"/>
      <c r="BK207" s="582"/>
      <c r="BL207" s="582"/>
      <c r="BM207" s="582"/>
      <c r="BN207" s="582"/>
      <c r="BO207" s="582"/>
      <c r="BP207" s="582"/>
      <c r="BQ207" s="582"/>
      <c r="BR207" s="582"/>
      <c r="BS207" s="582"/>
      <c r="BT207" s="582"/>
      <c r="BU207" s="582">
        <v>5</v>
      </c>
      <c r="BV207" s="582"/>
      <c r="BW207" s="582"/>
      <c r="BX207" s="582"/>
      <c r="BY207" s="582"/>
      <c r="BZ207" s="582"/>
      <c r="CA207" s="582"/>
      <c r="CB207" s="582"/>
      <c r="CC207" s="582"/>
      <c r="CD207" s="582"/>
      <c r="CE207" s="582"/>
      <c r="CF207" s="582"/>
      <c r="CG207" s="582"/>
      <c r="CH207" s="582"/>
      <c r="CI207" s="582"/>
      <c r="CJ207" s="582"/>
      <c r="CK207" s="582">
        <v>6</v>
      </c>
      <c r="CL207" s="582"/>
      <c r="CM207" s="582"/>
      <c r="CN207" s="582"/>
      <c r="CO207" s="582"/>
      <c r="CP207" s="582"/>
      <c r="CQ207" s="582"/>
      <c r="CR207" s="582"/>
      <c r="CS207" s="582"/>
      <c r="CT207" s="582"/>
      <c r="CU207" s="582"/>
      <c r="CV207" s="582"/>
      <c r="CW207" s="582"/>
      <c r="CX207" s="582"/>
      <c r="CY207" s="582"/>
      <c r="CZ207" s="582"/>
    </row>
    <row r="208" spans="1:104" s="198" customFormat="1" ht="15" customHeight="1" x14ac:dyDescent="0.25">
      <c r="A208" s="611" t="s">
        <v>438</v>
      </c>
      <c r="B208" s="612"/>
      <c r="C208" s="612"/>
      <c r="D208" s="612"/>
      <c r="E208" s="612"/>
      <c r="F208" s="612"/>
      <c r="G208" s="612"/>
      <c r="H208" s="612"/>
      <c r="I208" s="612"/>
      <c r="J208" s="612"/>
      <c r="K208" s="612"/>
      <c r="L208" s="612"/>
      <c r="M208" s="612"/>
      <c r="N208" s="612"/>
      <c r="O208" s="612"/>
      <c r="P208" s="612"/>
      <c r="Q208" s="612"/>
      <c r="R208" s="612"/>
      <c r="S208" s="612"/>
      <c r="T208" s="612"/>
      <c r="U208" s="612"/>
      <c r="V208" s="612"/>
      <c r="W208" s="612"/>
      <c r="X208" s="612"/>
      <c r="Y208" s="612"/>
      <c r="Z208" s="612"/>
      <c r="AA208" s="612"/>
      <c r="AB208" s="612"/>
      <c r="AC208" s="612"/>
      <c r="AD208" s="612"/>
      <c r="AE208" s="612"/>
      <c r="AF208" s="612"/>
      <c r="AG208" s="612"/>
      <c r="AH208" s="612"/>
      <c r="AI208" s="612"/>
      <c r="AJ208" s="612"/>
      <c r="AK208" s="612"/>
      <c r="AL208" s="612"/>
      <c r="AM208" s="612"/>
      <c r="AN208" s="612"/>
      <c r="AO208" s="612"/>
      <c r="AP208" s="612"/>
      <c r="AQ208" s="612"/>
      <c r="AR208" s="612"/>
      <c r="AS208" s="612"/>
      <c r="AT208" s="612"/>
      <c r="AU208" s="612"/>
      <c r="AV208" s="612"/>
      <c r="AW208" s="612"/>
      <c r="AX208" s="612"/>
      <c r="AY208" s="612"/>
      <c r="AZ208" s="612"/>
      <c r="BA208" s="612"/>
      <c r="BB208" s="612"/>
      <c r="BC208" s="612"/>
      <c r="BD208" s="612"/>
      <c r="BE208" s="612"/>
      <c r="BF208" s="612"/>
      <c r="BG208" s="612"/>
      <c r="BH208" s="612"/>
      <c r="BI208" s="612"/>
      <c r="BJ208" s="612"/>
      <c r="BK208" s="612"/>
      <c r="BL208" s="612"/>
      <c r="BM208" s="612"/>
      <c r="BN208" s="612"/>
      <c r="BO208" s="612"/>
      <c r="BP208" s="612"/>
      <c r="BQ208" s="612"/>
      <c r="BR208" s="612"/>
      <c r="BS208" s="612"/>
      <c r="BT208" s="612"/>
      <c r="BU208" s="612"/>
      <c r="BV208" s="612"/>
      <c r="BW208" s="612"/>
      <c r="BX208" s="612"/>
      <c r="BY208" s="612"/>
      <c r="BZ208" s="612"/>
      <c r="CA208" s="612"/>
      <c r="CB208" s="612"/>
      <c r="CC208" s="612"/>
      <c r="CD208" s="612"/>
      <c r="CE208" s="612"/>
      <c r="CF208" s="612"/>
      <c r="CG208" s="612"/>
      <c r="CH208" s="612"/>
      <c r="CI208" s="612"/>
      <c r="CJ208" s="612"/>
      <c r="CK208" s="612"/>
      <c r="CL208" s="612"/>
      <c r="CM208" s="612"/>
      <c r="CN208" s="612"/>
      <c r="CO208" s="612"/>
      <c r="CP208" s="612"/>
      <c r="CQ208" s="612"/>
      <c r="CR208" s="612"/>
      <c r="CS208" s="612"/>
      <c r="CT208" s="612"/>
      <c r="CU208" s="612"/>
      <c r="CV208" s="612"/>
      <c r="CW208" s="612"/>
      <c r="CX208" s="612"/>
      <c r="CY208" s="612"/>
      <c r="CZ208" s="613"/>
    </row>
    <row r="209" spans="1:104" s="4" customFormat="1" ht="15" customHeight="1" x14ac:dyDescent="0.25">
      <c r="A209" s="614" t="s">
        <v>66</v>
      </c>
      <c r="B209" s="615"/>
      <c r="C209" s="615"/>
      <c r="D209" s="615"/>
      <c r="E209" s="615"/>
      <c r="F209" s="615"/>
      <c r="G209" s="616"/>
      <c r="H209" s="617" t="s">
        <v>613</v>
      </c>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18"/>
      <c r="AL209" s="618"/>
      <c r="AM209" s="618"/>
      <c r="AN209" s="619"/>
      <c r="AO209" s="605">
        <v>4</v>
      </c>
      <c r="AP209" s="606"/>
      <c r="AQ209" s="606"/>
      <c r="AR209" s="606"/>
      <c r="AS209" s="606"/>
      <c r="AT209" s="606"/>
      <c r="AU209" s="606"/>
      <c r="AV209" s="606"/>
      <c r="AW209" s="606"/>
      <c r="AX209" s="606"/>
      <c r="AY209" s="606"/>
      <c r="AZ209" s="606"/>
      <c r="BA209" s="606"/>
      <c r="BB209" s="606"/>
      <c r="BC209" s="606"/>
      <c r="BD209" s="607"/>
      <c r="BE209" s="605">
        <v>12</v>
      </c>
      <c r="BF209" s="606"/>
      <c r="BG209" s="606"/>
      <c r="BH209" s="606"/>
      <c r="BI209" s="606"/>
      <c r="BJ209" s="606"/>
      <c r="BK209" s="606"/>
      <c r="BL209" s="606"/>
      <c r="BM209" s="606"/>
      <c r="BN209" s="606"/>
      <c r="BO209" s="606"/>
      <c r="BP209" s="606"/>
      <c r="BQ209" s="606"/>
      <c r="BR209" s="606"/>
      <c r="BS209" s="606"/>
      <c r="BT209" s="607"/>
      <c r="BU209" s="620">
        <f>CK209/BE209/AO209</f>
        <v>10.833333333333334</v>
      </c>
      <c r="BV209" s="621"/>
      <c r="BW209" s="621"/>
      <c r="BX209" s="621"/>
      <c r="BY209" s="621"/>
      <c r="BZ209" s="621"/>
      <c r="CA209" s="621"/>
      <c r="CB209" s="621"/>
      <c r="CC209" s="621"/>
      <c r="CD209" s="621"/>
      <c r="CE209" s="621"/>
      <c r="CF209" s="621"/>
      <c r="CG209" s="621"/>
      <c r="CH209" s="621"/>
      <c r="CI209" s="621"/>
      <c r="CJ209" s="622"/>
      <c r="CK209" s="620">
        <v>520</v>
      </c>
      <c r="CL209" s="621"/>
      <c r="CM209" s="621"/>
      <c r="CN209" s="621"/>
      <c r="CO209" s="621"/>
      <c r="CP209" s="621"/>
      <c r="CQ209" s="621"/>
      <c r="CR209" s="621"/>
      <c r="CS209" s="621"/>
      <c r="CT209" s="621"/>
      <c r="CU209" s="621"/>
      <c r="CV209" s="621"/>
      <c r="CW209" s="621"/>
      <c r="CX209" s="621"/>
      <c r="CY209" s="621"/>
      <c r="CZ209" s="622"/>
    </row>
    <row r="210" spans="1:104" s="4" customFormat="1" ht="15" customHeight="1" x14ac:dyDescent="0.25">
      <c r="A210" s="614" t="s">
        <v>70</v>
      </c>
      <c r="B210" s="615"/>
      <c r="C210" s="615"/>
      <c r="D210" s="615"/>
      <c r="E210" s="615"/>
      <c r="F210" s="615"/>
      <c r="G210" s="616"/>
      <c r="H210" s="617" t="s">
        <v>730</v>
      </c>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18"/>
      <c r="AL210" s="618"/>
      <c r="AM210" s="618"/>
      <c r="AN210" s="619"/>
      <c r="AO210" s="605">
        <v>4</v>
      </c>
      <c r="AP210" s="606"/>
      <c r="AQ210" s="606"/>
      <c r="AR210" s="606"/>
      <c r="AS210" s="606"/>
      <c r="AT210" s="606"/>
      <c r="AU210" s="606"/>
      <c r="AV210" s="606"/>
      <c r="AW210" s="606"/>
      <c r="AX210" s="606"/>
      <c r="AY210" s="606"/>
      <c r="AZ210" s="606"/>
      <c r="BA210" s="606"/>
      <c r="BB210" s="606"/>
      <c r="BC210" s="606"/>
      <c r="BD210" s="607"/>
      <c r="BE210" s="605">
        <v>12</v>
      </c>
      <c r="BF210" s="606"/>
      <c r="BG210" s="606"/>
      <c r="BH210" s="606"/>
      <c r="BI210" s="606"/>
      <c r="BJ210" s="606"/>
      <c r="BK210" s="606"/>
      <c r="BL210" s="606"/>
      <c r="BM210" s="606"/>
      <c r="BN210" s="606"/>
      <c r="BO210" s="606"/>
      <c r="BP210" s="606"/>
      <c r="BQ210" s="606"/>
      <c r="BR210" s="606"/>
      <c r="BS210" s="606"/>
      <c r="BT210" s="607"/>
      <c r="BU210" s="620">
        <f t="shared" ref="BU210:BU215" si="0">CK210/BE210/AO210</f>
        <v>12.65</v>
      </c>
      <c r="BV210" s="621"/>
      <c r="BW210" s="621"/>
      <c r="BX210" s="621"/>
      <c r="BY210" s="621"/>
      <c r="BZ210" s="621"/>
      <c r="CA210" s="621"/>
      <c r="CB210" s="621"/>
      <c r="CC210" s="621"/>
      <c r="CD210" s="621"/>
      <c r="CE210" s="621"/>
      <c r="CF210" s="621"/>
      <c r="CG210" s="621"/>
      <c r="CH210" s="621"/>
      <c r="CI210" s="621"/>
      <c r="CJ210" s="622"/>
      <c r="CK210" s="620">
        <v>607.20000000000005</v>
      </c>
      <c r="CL210" s="621"/>
      <c r="CM210" s="621"/>
      <c r="CN210" s="621"/>
      <c r="CO210" s="621"/>
      <c r="CP210" s="621"/>
      <c r="CQ210" s="621"/>
      <c r="CR210" s="621"/>
      <c r="CS210" s="621"/>
      <c r="CT210" s="621"/>
      <c r="CU210" s="621"/>
      <c r="CV210" s="621"/>
      <c r="CW210" s="621"/>
      <c r="CX210" s="621"/>
      <c r="CY210" s="621"/>
      <c r="CZ210" s="622"/>
    </row>
    <row r="211" spans="1:104" s="4" customFormat="1" ht="15" customHeight="1" x14ac:dyDescent="0.25">
      <c r="A211" s="614" t="s">
        <v>71</v>
      </c>
      <c r="B211" s="615"/>
      <c r="C211" s="615"/>
      <c r="D211" s="615"/>
      <c r="E211" s="615"/>
      <c r="F211" s="615"/>
      <c r="G211" s="616"/>
      <c r="H211" s="617" t="s">
        <v>617</v>
      </c>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18"/>
      <c r="AL211" s="618"/>
      <c r="AM211" s="618"/>
      <c r="AN211" s="619"/>
      <c r="AO211" s="605">
        <v>4</v>
      </c>
      <c r="AP211" s="606"/>
      <c r="AQ211" s="606"/>
      <c r="AR211" s="606"/>
      <c r="AS211" s="606"/>
      <c r="AT211" s="606"/>
      <c r="AU211" s="606"/>
      <c r="AV211" s="606"/>
      <c r="AW211" s="606"/>
      <c r="AX211" s="606"/>
      <c r="AY211" s="606"/>
      <c r="AZ211" s="606"/>
      <c r="BA211" s="606"/>
      <c r="BB211" s="606"/>
      <c r="BC211" s="606"/>
      <c r="BD211" s="607"/>
      <c r="BE211" s="605">
        <v>12</v>
      </c>
      <c r="BF211" s="606"/>
      <c r="BG211" s="606"/>
      <c r="BH211" s="606"/>
      <c r="BI211" s="606"/>
      <c r="BJ211" s="606"/>
      <c r="BK211" s="606"/>
      <c r="BL211" s="606"/>
      <c r="BM211" s="606"/>
      <c r="BN211" s="606"/>
      <c r="BO211" s="606"/>
      <c r="BP211" s="606"/>
      <c r="BQ211" s="606"/>
      <c r="BR211" s="606"/>
      <c r="BS211" s="606"/>
      <c r="BT211" s="607"/>
      <c r="BU211" s="620">
        <f t="shared" si="0"/>
        <v>737.70291666666662</v>
      </c>
      <c r="BV211" s="621"/>
      <c r="BW211" s="621"/>
      <c r="BX211" s="621"/>
      <c r="BY211" s="621"/>
      <c r="BZ211" s="621"/>
      <c r="CA211" s="621"/>
      <c r="CB211" s="621"/>
      <c r="CC211" s="621"/>
      <c r="CD211" s="621"/>
      <c r="CE211" s="621"/>
      <c r="CF211" s="621"/>
      <c r="CG211" s="621"/>
      <c r="CH211" s="621"/>
      <c r="CI211" s="621"/>
      <c r="CJ211" s="622"/>
      <c r="CK211" s="620">
        <v>35409.74</v>
      </c>
      <c r="CL211" s="621"/>
      <c r="CM211" s="621"/>
      <c r="CN211" s="621"/>
      <c r="CO211" s="621"/>
      <c r="CP211" s="621"/>
      <c r="CQ211" s="621"/>
      <c r="CR211" s="621"/>
      <c r="CS211" s="621"/>
      <c r="CT211" s="621"/>
      <c r="CU211" s="621"/>
      <c r="CV211" s="621"/>
      <c r="CW211" s="621"/>
      <c r="CX211" s="621"/>
      <c r="CY211" s="621"/>
      <c r="CZ211" s="622"/>
    </row>
    <row r="212" spans="1:104" s="4" customFormat="1" ht="18" customHeight="1" x14ac:dyDescent="0.25">
      <c r="A212" s="614" t="s">
        <v>348</v>
      </c>
      <c r="B212" s="615"/>
      <c r="C212" s="615"/>
      <c r="D212" s="615"/>
      <c r="E212" s="615"/>
      <c r="F212" s="615"/>
      <c r="G212" s="616"/>
      <c r="H212" s="617" t="s">
        <v>618</v>
      </c>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18"/>
      <c r="AL212" s="618"/>
      <c r="AM212" s="618"/>
      <c r="AN212" s="619"/>
      <c r="AO212" s="605">
        <v>4</v>
      </c>
      <c r="AP212" s="606"/>
      <c r="AQ212" s="606"/>
      <c r="AR212" s="606"/>
      <c r="AS212" s="606"/>
      <c r="AT212" s="606"/>
      <c r="AU212" s="606"/>
      <c r="AV212" s="606"/>
      <c r="AW212" s="606"/>
      <c r="AX212" s="606"/>
      <c r="AY212" s="606"/>
      <c r="AZ212" s="606"/>
      <c r="BA212" s="606"/>
      <c r="BB212" s="606"/>
      <c r="BC212" s="606"/>
      <c r="BD212" s="607"/>
      <c r="BE212" s="605">
        <v>12</v>
      </c>
      <c r="BF212" s="606"/>
      <c r="BG212" s="606"/>
      <c r="BH212" s="606"/>
      <c r="BI212" s="606"/>
      <c r="BJ212" s="606"/>
      <c r="BK212" s="606"/>
      <c r="BL212" s="606"/>
      <c r="BM212" s="606"/>
      <c r="BN212" s="606"/>
      <c r="BO212" s="606"/>
      <c r="BP212" s="606"/>
      <c r="BQ212" s="606"/>
      <c r="BR212" s="606"/>
      <c r="BS212" s="606"/>
      <c r="BT212" s="607"/>
      <c r="BU212" s="620">
        <f t="shared" si="0"/>
        <v>293.56874999999997</v>
      </c>
      <c r="BV212" s="621"/>
      <c r="BW212" s="621"/>
      <c r="BX212" s="621"/>
      <c r="BY212" s="621"/>
      <c r="BZ212" s="621"/>
      <c r="CA212" s="621"/>
      <c r="CB212" s="621"/>
      <c r="CC212" s="621"/>
      <c r="CD212" s="621"/>
      <c r="CE212" s="621"/>
      <c r="CF212" s="621"/>
      <c r="CG212" s="621"/>
      <c r="CH212" s="621"/>
      <c r="CI212" s="621"/>
      <c r="CJ212" s="622"/>
      <c r="CK212" s="620">
        <v>14091.3</v>
      </c>
      <c r="CL212" s="621"/>
      <c r="CM212" s="621"/>
      <c r="CN212" s="621"/>
      <c r="CO212" s="621"/>
      <c r="CP212" s="621"/>
      <c r="CQ212" s="621"/>
      <c r="CR212" s="621"/>
      <c r="CS212" s="621"/>
      <c r="CT212" s="621"/>
      <c r="CU212" s="621"/>
      <c r="CV212" s="621"/>
      <c r="CW212" s="621"/>
      <c r="CX212" s="621"/>
      <c r="CY212" s="621"/>
      <c r="CZ212" s="622"/>
    </row>
    <row r="213" spans="1:104" s="4" customFormat="1" ht="15" customHeight="1" x14ac:dyDescent="0.25">
      <c r="A213" s="614" t="s">
        <v>349</v>
      </c>
      <c r="B213" s="615"/>
      <c r="C213" s="615"/>
      <c r="D213" s="615"/>
      <c r="E213" s="615"/>
      <c r="F213" s="615"/>
      <c r="G213" s="616"/>
      <c r="H213" s="617" t="s">
        <v>614</v>
      </c>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18"/>
      <c r="AL213" s="618"/>
      <c r="AM213" s="618"/>
      <c r="AN213" s="619"/>
      <c r="AO213" s="605">
        <v>4</v>
      </c>
      <c r="AP213" s="606"/>
      <c r="AQ213" s="606"/>
      <c r="AR213" s="606"/>
      <c r="AS213" s="606"/>
      <c r="AT213" s="606"/>
      <c r="AU213" s="606"/>
      <c r="AV213" s="606"/>
      <c r="AW213" s="606"/>
      <c r="AX213" s="606"/>
      <c r="AY213" s="606"/>
      <c r="AZ213" s="606"/>
      <c r="BA213" s="606"/>
      <c r="BB213" s="606"/>
      <c r="BC213" s="606"/>
      <c r="BD213" s="607"/>
      <c r="BE213" s="605">
        <v>12</v>
      </c>
      <c r="BF213" s="606"/>
      <c r="BG213" s="606"/>
      <c r="BH213" s="606"/>
      <c r="BI213" s="606"/>
      <c r="BJ213" s="606"/>
      <c r="BK213" s="606"/>
      <c r="BL213" s="606"/>
      <c r="BM213" s="606"/>
      <c r="BN213" s="606"/>
      <c r="BO213" s="606"/>
      <c r="BP213" s="606"/>
      <c r="BQ213" s="606"/>
      <c r="BR213" s="606"/>
      <c r="BS213" s="606"/>
      <c r="BT213" s="607"/>
      <c r="BU213" s="620">
        <f t="shared" si="0"/>
        <v>3.7825000000000002</v>
      </c>
      <c r="BV213" s="621"/>
      <c r="BW213" s="621"/>
      <c r="BX213" s="621"/>
      <c r="BY213" s="621"/>
      <c r="BZ213" s="621"/>
      <c r="CA213" s="621"/>
      <c r="CB213" s="621"/>
      <c r="CC213" s="621"/>
      <c r="CD213" s="621"/>
      <c r="CE213" s="621"/>
      <c r="CF213" s="621"/>
      <c r="CG213" s="621"/>
      <c r="CH213" s="621"/>
      <c r="CI213" s="621"/>
      <c r="CJ213" s="622"/>
      <c r="CK213" s="620">
        <v>181.56</v>
      </c>
      <c r="CL213" s="621"/>
      <c r="CM213" s="621"/>
      <c r="CN213" s="621"/>
      <c r="CO213" s="621"/>
      <c r="CP213" s="621"/>
      <c r="CQ213" s="621"/>
      <c r="CR213" s="621"/>
      <c r="CS213" s="621"/>
      <c r="CT213" s="621"/>
      <c r="CU213" s="621"/>
      <c r="CV213" s="621"/>
      <c r="CW213" s="621"/>
      <c r="CX213" s="621"/>
      <c r="CY213" s="621"/>
      <c r="CZ213" s="622"/>
    </row>
    <row r="214" spans="1:104" s="4" customFormat="1" ht="15" customHeight="1" x14ac:dyDescent="0.25">
      <c r="A214" s="614" t="s">
        <v>350</v>
      </c>
      <c r="B214" s="615"/>
      <c r="C214" s="615"/>
      <c r="D214" s="615"/>
      <c r="E214" s="615"/>
      <c r="F214" s="615"/>
      <c r="G214" s="616"/>
      <c r="H214" s="617" t="s">
        <v>615</v>
      </c>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18"/>
      <c r="AL214" s="618"/>
      <c r="AM214" s="618"/>
      <c r="AN214" s="619"/>
      <c r="AO214" s="605"/>
      <c r="AP214" s="606"/>
      <c r="AQ214" s="606"/>
      <c r="AR214" s="606"/>
      <c r="AS214" s="606"/>
      <c r="AT214" s="606"/>
      <c r="AU214" s="606"/>
      <c r="AV214" s="606"/>
      <c r="AW214" s="606"/>
      <c r="AX214" s="606"/>
      <c r="AY214" s="606"/>
      <c r="AZ214" s="606"/>
      <c r="BA214" s="606"/>
      <c r="BB214" s="606"/>
      <c r="BC214" s="606"/>
      <c r="BD214" s="607"/>
      <c r="BE214" s="605"/>
      <c r="BF214" s="606"/>
      <c r="BG214" s="606"/>
      <c r="BH214" s="606"/>
      <c r="BI214" s="606"/>
      <c r="BJ214" s="606"/>
      <c r="BK214" s="606"/>
      <c r="BL214" s="606"/>
      <c r="BM214" s="606"/>
      <c r="BN214" s="606"/>
      <c r="BO214" s="606"/>
      <c r="BP214" s="606"/>
      <c r="BQ214" s="606"/>
      <c r="BR214" s="606"/>
      <c r="BS214" s="606"/>
      <c r="BT214" s="607"/>
      <c r="BU214" s="605"/>
      <c r="BV214" s="606"/>
      <c r="BW214" s="606"/>
      <c r="BX214" s="606"/>
      <c r="BY214" s="606"/>
      <c r="BZ214" s="606"/>
      <c r="CA214" s="606"/>
      <c r="CB214" s="606"/>
      <c r="CC214" s="606"/>
      <c r="CD214" s="606"/>
      <c r="CE214" s="606"/>
      <c r="CF214" s="606"/>
      <c r="CG214" s="606"/>
      <c r="CH214" s="606"/>
      <c r="CI214" s="606"/>
      <c r="CJ214" s="607"/>
      <c r="CK214" s="620">
        <v>8642.2799999999988</v>
      </c>
      <c r="CL214" s="621"/>
      <c r="CM214" s="621"/>
      <c r="CN214" s="621"/>
      <c r="CO214" s="621"/>
      <c r="CP214" s="621"/>
      <c r="CQ214" s="621"/>
      <c r="CR214" s="621"/>
      <c r="CS214" s="621"/>
      <c r="CT214" s="621"/>
      <c r="CU214" s="621"/>
      <c r="CV214" s="621"/>
      <c r="CW214" s="621"/>
      <c r="CX214" s="621"/>
      <c r="CY214" s="621"/>
      <c r="CZ214" s="622"/>
    </row>
    <row r="215" spans="1:104" s="4" customFormat="1" ht="12.75" x14ac:dyDescent="0.25">
      <c r="A215" s="614" t="s">
        <v>351</v>
      </c>
      <c r="B215" s="615"/>
      <c r="C215" s="615"/>
      <c r="D215" s="615"/>
      <c r="E215" s="615"/>
      <c r="F215" s="615"/>
      <c r="G215" s="616"/>
      <c r="H215" s="617" t="s">
        <v>616</v>
      </c>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18"/>
      <c r="AL215" s="618"/>
      <c r="AM215" s="618"/>
      <c r="AN215" s="619"/>
      <c r="AO215" s="605">
        <v>3</v>
      </c>
      <c r="AP215" s="606"/>
      <c r="AQ215" s="606"/>
      <c r="AR215" s="606"/>
      <c r="AS215" s="606"/>
      <c r="AT215" s="606"/>
      <c r="AU215" s="606"/>
      <c r="AV215" s="606"/>
      <c r="AW215" s="606"/>
      <c r="AX215" s="606"/>
      <c r="AY215" s="606"/>
      <c r="AZ215" s="606"/>
      <c r="BA215" s="606"/>
      <c r="BB215" s="606"/>
      <c r="BC215" s="606"/>
      <c r="BD215" s="607"/>
      <c r="BE215" s="605">
        <v>12</v>
      </c>
      <c r="BF215" s="606"/>
      <c r="BG215" s="606"/>
      <c r="BH215" s="606"/>
      <c r="BI215" s="606"/>
      <c r="BJ215" s="606"/>
      <c r="BK215" s="606"/>
      <c r="BL215" s="606"/>
      <c r="BM215" s="606"/>
      <c r="BN215" s="606"/>
      <c r="BO215" s="606"/>
      <c r="BP215" s="606"/>
      <c r="BQ215" s="606"/>
      <c r="BR215" s="606"/>
      <c r="BS215" s="606"/>
      <c r="BT215" s="607"/>
      <c r="BU215" s="620">
        <f t="shared" si="0"/>
        <v>291.76833333333332</v>
      </c>
      <c r="BV215" s="621"/>
      <c r="BW215" s="621"/>
      <c r="BX215" s="621"/>
      <c r="BY215" s="621"/>
      <c r="BZ215" s="621"/>
      <c r="CA215" s="621"/>
      <c r="CB215" s="621"/>
      <c r="CC215" s="621"/>
      <c r="CD215" s="621"/>
      <c r="CE215" s="621"/>
      <c r="CF215" s="621"/>
      <c r="CG215" s="621"/>
      <c r="CH215" s="621"/>
      <c r="CI215" s="621"/>
      <c r="CJ215" s="622"/>
      <c r="CK215" s="620">
        <v>10503.66</v>
      </c>
      <c r="CL215" s="621"/>
      <c r="CM215" s="621"/>
      <c r="CN215" s="621"/>
      <c r="CO215" s="621"/>
      <c r="CP215" s="621"/>
      <c r="CQ215" s="621"/>
      <c r="CR215" s="621"/>
      <c r="CS215" s="621"/>
      <c r="CT215" s="621"/>
      <c r="CU215" s="621"/>
      <c r="CV215" s="621"/>
      <c r="CW215" s="621"/>
      <c r="CX215" s="621"/>
      <c r="CY215" s="621"/>
      <c r="CZ215" s="622"/>
    </row>
    <row r="216" spans="1:104" s="4" customFormat="1" ht="15" customHeight="1" x14ac:dyDescent="0.25">
      <c r="A216" s="549" t="s">
        <v>262</v>
      </c>
      <c r="B216" s="550"/>
      <c r="C216" s="550"/>
      <c r="D216" s="550"/>
      <c r="E216" s="550"/>
      <c r="F216" s="550"/>
      <c r="G216" s="550"/>
      <c r="H216" s="550"/>
      <c r="I216" s="550"/>
      <c r="J216" s="550"/>
      <c r="K216" s="550"/>
      <c r="L216" s="550"/>
      <c r="M216" s="550"/>
      <c r="N216" s="550"/>
      <c r="O216" s="550"/>
      <c r="P216" s="550"/>
      <c r="Q216" s="550"/>
      <c r="R216" s="550"/>
      <c r="S216" s="550"/>
      <c r="T216" s="550"/>
      <c r="U216" s="550"/>
      <c r="V216" s="550"/>
      <c r="W216" s="550"/>
      <c r="X216" s="550"/>
      <c r="Y216" s="550"/>
      <c r="Z216" s="550"/>
      <c r="AA216" s="550"/>
      <c r="AB216" s="550"/>
      <c r="AC216" s="550"/>
      <c r="AD216" s="550"/>
      <c r="AE216" s="550"/>
      <c r="AF216" s="550"/>
      <c r="AG216" s="550"/>
      <c r="AH216" s="550"/>
      <c r="AI216" s="550"/>
      <c r="AJ216" s="550"/>
      <c r="AK216" s="550"/>
      <c r="AL216" s="550"/>
      <c r="AM216" s="550"/>
      <c r="AN216" s="551"/>
      <c r="AO216" s="605" t="s">
        <v>4</v>
      </c>
      <c r="AP216" s="606"/>
      <c r="AQ216" s="606"/>
      <c r="AR216" s="606"/>
      <c r="AS216" s="606"/>
      <c r="AT216" s="606"/>
      <c r="AU216" s="606"/>
      <c r="AV216" s="606"/>
      <c r="AW216" s="606"/>
      <c r="AX216" s="606"/>
      <c r="AY216" s="606"/>
      <c r="AZ216" s="606"/>
      <c r="BA216" s="606"/>
      <c r="BB216" s="606"/>
      <c r="BC216" s="606"/>
      <c r="BD216" s="607"/>
      <c r="BE216" s="605" t="s">
        <v>4</v>
      </c>
      <c r="BF216" s="606"/>
      <c r="BG216" s="606"/>
      <c r="BH216" s="606"/>
      <c r="BI216" s="606"/>
      <c r="BJ216" s="606"/>
      <c r="BK216" s="606"/>
      <c r="BL216" s="606"/>
      <c r="BM216" s="606"/>
      <c r="BN216" s="606"/>
      <c r="BO216" s="606"/>
      <c r="BP216" s="606"/>
      <c r="BQ216" s="606"/>
      <c r="BR216" s="606"/>
      <c r="BS216" s="606"/>
      <c r="BT216" s="607"/>
      <c r="BU216" s="605" t="s">
        <v>4</v>
      </c>
      <c r="BV216" s="606"/>
      <c r="BW216" s="606"/>
      <c r="BX216" s="606"/>
      <c r="BY216" s="606"/>
      <c r="BZ216" s="606"/>
      <c r="CA216" s="606"/>
      <c r="CB216" s="606"/>
      <c r="CC216" s="606"/>
      <c r="CD216" s="606"/>
      <c r="CE216" s="606"/>
      <c r="CF216" s="606"/>
      <c r="CG216" s="606"/>
      <c r="CH216" s="606"/>
      <c r="CI216" s="606"/>
      <c r="CJ216" s="607"/>
      <c r="CK216" s="608">
        <f>SUM(CK209:CZ215)</f>
        <v>69955.739999999991</v>
      </c>
      <c r="CL216" s="609"/>
      <c r="CM216" s="609"/>
      <c r="CN216" s="609"/>
      <c r="CO216" s="609"/>
      <c r="CP216" s="609"/>
      <c r="CQ216" s="609"/>
      <c r="CR216" s="609"/>
      <c r="CS216" s="609"/>
      <c r="CT216" s="609"/>
      <c r="CU216" s="609"/>
      <c r="CV216" s="609"/>
      <c r="CW216" s="609"/>
      <c r="CX216" s="609"/>
      <c r="CY216" s="609"/>
      <c r="CZ216" s="610"/>
    </row>
    <row r="217" spans="1:104" s="4" customFormat="1" ht="15" customHeight="1" x14ac:dyDescent="0.25">
      <c r="A217" s="633" t="s">
        <v>537</v>
      </c>
      <c r="B217" s="634"/>
      <c r="C217" s="634"/>
      <c r="D217" s="634"/>
      <c r="E217" s="634"/>
      <c r="F217" s="634"/>
      <c r="G217" s="634"/>
      <c r="H217" s="634"/>
      <c r="I217" s="634"/>
      <c r="J217" s="634"/>
      <c r="K217" s="634"/>
      <c r="L217" s="634"/>
      <c r="M217" s="634"/>
      <c r="N217" s="634"/>
      <c r="O217" s="634"/>
      <c r="P217" s="634"/>
      <c r="Q217" s="634"/>
      <c r="R217" s="634"/>
      <c r="S217" s="634"/>
      <c r="T217" s="634"/>
      <c r="U217" s="634"/>
      <c r="V217" s="634"/>
      <c r="W217" s="634"/>
      <c r="X217" s="634"/>
      <c r="Y217" s="634"/>
      <c r="Z217" s="634"/>
      <c r="AA217" s="634"/>
      <c r="AB217" s="634"/>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4"/>
      <c r="AY217" s="634"/>
      <c r="AZ217" s="634"/>
      <c r="BA217" s="634"/>
      <c r="BB217" s="634"/>
      <c r="BC217" s="634"/>
      <c r="BD217" s="634"/>
      <c r="BE217" s="634"/>
      <c r="BF217" s="634"/>
      <c r="BG217" s="634"/>
      <c r="BH217" s="634"/>
      <c r="BI217" s="634"/>
      <c r="BJ217" s="634"/>
      <c r="BK217" s="634"/>
      <c r="BL217" s="634"/>
      <c r="BM217" s="634"/>
      <c r="BN217" s="634"/>
      <c r="BO217" s="634"/>
      <c r="BP217" s="634"/>
      <c r="BQ217" s="634"/>
      <c r="BR217" s="634"/>
      <c r="BS217" s="634"/>
      <c r="BT217" s="634"/>
      <c r="BU217" s="634"/>
      <c r="BV217" s="634"/>
      <c r="BW217" s="634"/>
      <c r="BX217" s="634"/>
      <c r="BY217" s="634"/>
      <c r="BZ217" s="634"/>
      <c r="CA217" s="634"/>
      <c r="CB217" s="634"/>
      <c r="CC217" s="634"/>
      <c r="CD217" s="634"/>
      <c r="CE217" s="634"/>
      <c r="CF217" s="634"/>
      <c r="CG217" s="634"/>
      <c r="CH217" s="634"/>
      <c r="CI217" s="634"/>
      <c r="CJ217" s="634"/>
      <c r="CK217" s="634"/>
      <c r="CL217" s="634"/>
      <c r="CM217" s="634"/>
      <c r="CN217" s="634"/>
      <c r="CO217" s="634"/>
      <c r="CP217" s="634"/>
      <c r="CQ217" s="634"/>
      <c r="CR217" s="634"/>
      <c r="CS217" s="634"/>
      <c r="CT217" s="634"/>
      <c r="CU217" s="634"/>
      <c r="CV217" s="634"/>
      <c r="CW217" s="634"/>
      <c r="CX217" s="634"/>
      <c r="CY217" s="634"/>
      <c r="CZ217" s="635"/>
    </row>
    <row r="218" spans="1:104" s="4" customFormat="1" ht="15" customHeight="1" x14ac:dyDescent="0.25">
      <c r="A218" s="614" t="s">
        <v>66</v>
      </c>
      <c r="B218" s="615"/>
      <c r="C218" s="615"/>
      <c r="D218" s="615"/>
      <c r="E218" s="615"/>
      <c r="F218" s="615"/>
      <c r="G218" s="616"/>
      <c r="H218" s="617" t="s">
        <v>538</v>
      </c>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18"/>
      <c r="AL218" s="618"/>
      <c r="AM218" s="618"/>
      <c r="AN218" s="619"/>
      <c r="AO218" s="605">
        <v>1</v>
      </c>
      <c r="AP218" s="606"/>
      <c r="AQ218" s="606"/>
      <c r="AR218" s="606"/>
      <c r="AS218" s="606"/>
      <c r="AT218" s="606"/>
      <c r="AU218" s="606"/>
      <c r="AV218" s="606"/>
      <c r="AW218" s="606"/>
      <c r="AX218" s="606"/>
      <c r="AY218" s="606"/>
      <c r="AZ218" s="606"/>
      <c r="BA218" s="606"/>
      <c r="BB218" s="606"/>
      <c r="BC218" s="606"/>
      <c r="BD218" s="607"/>
      <c r="BE218" s="605">
        <v>12</v>
      </c>
      <c r="BF218" s="606"/>
      <c r="BG218" s="606"/>
      <c r="BH218" s="606"/>
      <c r="BI218" s="606"/>
      <c r="BJ218" s="606"/>
      <c r="BK218" s="606"/>
      <c r="BL218" s="606"/>
      <c r="BM218" s="606"/>
      <c r="BN218" s="606"/>
      <c r="BO218" s="606"/>
      <c r="BP218" s="606"/>
      <c r="BQ218" s="606"/>
      <c r="BR218" s="606"/>
      <c r="BS218" s="606"/>
      <c r="BT218" s="607"/>
      <c r="BU218" s="620">
        <f>CK218/BE218</f>
        <v>102650</v>
      </c>
      <c r="BV218" s="621"/>
      <c r="BW218" s="621"/>
      <c r="BX218" s="621"/>
      <c r="BY218" s="621"/>
      <c r="BZ218" s="621"/>
      <c r="CA218" s="621"/>
      <c r="CB218" s="621"/>
      <c r="CC218" s="621"/>
      <c r="CD218" s="621"/>
      <c r="CE218" s="621"/>
      <c r="CF218" s="621"/>
      <c r="CG218" s="621"/>
      <c r="CH218" s="621"/>
      <c r="CI218" s="621"/>
      <c r="CJ218" s="622"/>
      <c r="CK218" s="620">
        <v>1231800</v>
      </c>
      <c r="CL218" s="621"/>
      <c r="CM218" s="621"/>
      <c r="CN218" s="621"/>
      <c r="CO218" s="621"/>
      <c r="CP218" s="621"/>
      <c r="CQ218" s="621"/>
      <c r="CR218" s="621"/>
      <c r="CS218" s="621"/>
      <c r="CT218" s="621"/>
      <c r="CU218" s="621"/>
      <c r="CV218" s="621"/>
      <c r="CW218" s="621"/>
      <c r="CX218" s="621"/>
      <c r="CY218" s="621"/>
      <c r="CZ218" s="622"/>
    </row>
    <row r="219" spans="1:104" s="4" customFormat="1" ht="15" customHeight="1" x14ac:dyDescent="0.25">
      <c r="A219" s="668" t="s">
        <v>262</v>
      </c>
      <c r="B219" s="669"/>
      <c r="C219" s="669"/>
      <c r="D219" s="669"/>
      <c r="E219" s="669"/>
      <c r="F219" s="669"/>
      <c r="G219" s="669"/>
      <c r="H219" s="669"/>
      <c r="I219" s="669"/>
      <c r="J219" s="669"/>
      <c r="K219" s="669"/>
      <c r="L219" s="669"/>
      <c r="M219" s="669"/>
      <c r="N219" s="669"/>
      <c r="O219" s="669"/>
      <c r="P219" s="669"/>
      <c r="Q219" s="669"/>
      <c r="R219" s="669"/>
      <c r="S219" s="669"/>
      <c r="T219" s="669"/>
      <c r="U219" s="669"/>
      <c r="V219" s="669"/>
      <c r="W219" s="669"/>
      <c r="X219" s="669"/>
      <c r="Y219" s="669"/>
      <c r="Z219" s="669"/>
      <c r="AA219" s="669"/>
      <c r="AB219" s="669"/>
      <c r="AC219" s="669"/>
      <c r="AD219" s="669"/>
      <c r="AE219" s="669"/>
      <c r="AF219" s="669"/>
      <c r="AG219" s="669"/>
      <c r="AH219" s="669"/>
      <c r="AI219" s="669"/>
      <c r="AJ219" s="669"/>
      <c r="AK219" s="669"/>
      <c r="AL219" s="669"/>
      <c r="AM219" s="669"/>
      <c r="AN219" s="670"/>
      <c r="AO219" s="605" t="s">
        <v>4</v>
      </c>
      <c r="AP219" s="606"/>
      <c r="AQ219" s="606"/>
      <c r="AR219" s="606"/>
      <c r="AS219" s="606"/>
      <c r="AT219" s="606"/>
      <c r="AU219" s="606"/>
      <c r="AV219" s="606"/>
      <c r="AW219" s="606"/>
      <c r="AX219" s="606"/>
      <c r="AY219" s="606"/>
      <c r="AZ219" s="606"/>
      <c r="BA219" s="606"/>
      <c r="BB219" s="606"/>
      <c r="BC219" s="606"/>
      <c r="BD219" s="607"/>
      <c r="BE219" s="605" t="s">
        <v>4</v>
      </c>
      <c r="BF219" s="606"/>
      <c r="BG219" s="606"/>
      <c r="BH219" s="606"/>
      <c r="BI219" s="606"/>
      <c r="BJ219" s="606"/>
      <c r="BK219" s="606"/>
      <c r="BL219" s="606"/>
      <c r="BM219" s="606"/>
      <c r="BN219" s="606"/>
      <c r="BO219" s="606"/>
      <c r="BP219" s="606"/>
      <c r="BQ219" s="606"/>
      <c r="BR219" s="606"/>
      <c r="BS219" s="606"/>
      <c r="BT219" s="607"/>
      <c r="BU219" s="605" t="s">
        <v>4</v>
      </c>
      <c r="BV219" s="606"/>
      <c r="BW219" s="606"/>
      <c r="BX219" s="606"/>
      <c r="BY219" s="606"/>
      <c r="BZ219" s="606"/>
      <c r="CA219" s="606"/>
      <c r="CB219" s="606"/>
      <c r="CC219" s="606"/>
      <c r="CD219" s="606"/>
      <c r="CE219" s="606"/>
      <c r="CF219" s="606"/>
      <c r="CG219" s="606"/>
      <c r="CH219" s="606"/>
      <c r="CI219" s="606"/>
      <c r="CJ219" s="607"/>
      <c r="CK219" s="608">
        <f>CK218</f>
        <v>1231800</v>
      </c>
      <c r="CL219" s="636"/>
      <c r="CM219" s="636"/>
      <c r="CN219" s="636"/>
      <c r="CO219" s="636"/>
      <c r="CP219" s="636"/>
      <c r="CQ219" s="636"/>
      <c r="CR219" s="636"/>
      <c r="CS219" s="636"/>
      <c r="CT219" s="636"/>
      <c r="CU219" s="636"/>
      <c r="CV219" s="636"/>
      <c r="CW219" s="636"/>
      <c r="CX219" s="636"/>
      <c r="CY219" s="636"/>
      <c r="CZ219" s="637"/>
    </row>
    <row r="220" spans="1:104" s="4" customFormat="1" ht="15" customHeight="1" x14ac:dyDescent="0.25">
      <c r="A220" s="668" t="s">
        <v>55</v>
      </c>
      <c r="B220" s="669"/>
      <c r="C220" s="669"/>
      <c r="D220" s="669"/>
      <c r="E220" s="669"/>
      <c r="F220" s="669"/>
      <c r="G220" s="669"/>
      <c r="H220" s="669"/>
      <c r="I220" s="669"/>
      <c r="J220" s="669"/>
      <c r="K220" s="669"/>
      <c r="L220" s="669"/>
      <c r="M220" s="669"/>
      <c r="N220" s="669"/>
      <c r="O220" s="669"/>
      <c r="P220" s="669"/>
      <c r="Q220" s="669"/>
      <c r="R220" s="669"/>
      <c r="S220" s="669"/>
      <c r="T220" s="669"/>
      <c r="U220" s="669"/>
      <c r="V220" s="669"/>
      <c r="W220" s="669"/>
      <c r="X220" s="669"/>
      <c r="Y220" s="669"/>
      <c r="Z220" s="669"/>
      <c r="AA220" s="669"/>
      <c r="AB220" s="669"/>
      <c r="AC220" s="669"/>
      <c r="AD220" s="669"/>
      <c r="AE220" s="669"/>
      <c r="AF220" s="669"/>
      <c r="AG220" s="669"/>
      <c r="AH220" s="669"/>
      <c r="AI220" s="669"/>
      <c r="AJ220" s="669"/>
      <c r="AK220" s="669"/>
      <c r="AL220" s="669"/>
      <c r="AM220" s="669"/>
      <c r="AN220" s="670"/>
      <c r="AO220" s="605" t="s">
        <v>4</v>
      </c>
      <c r="AP220" s="606"/>
      <c r="AQ220" s="606"/>
      <c r="AR220" s="606"/>
      <c r="AS220" s="606"/>
      <c r="AT220" s="606"/>
      <c r="AU220" s="606"/>
      <c r="AV220" s="606"/>
      <c r="AW220" s="606"/>
      <c r="AX220" s="606"/>
      <c r="AY220" s="606"/>
      <c r="AZ220" s="606"/>
      <c r="BA220" s="606"/>
      <c r="BB220" s="606"/>
      <c r="BC220" s="606"/>
      <c r="BD220" s="607"/>
      <c r="BE220" s="605" t="s">
        <v>4</v>
      </c>
      <c r="BF220" s="606"/>
      <c r="BG220" s="606"/>
      <c r="BH220" s="606"/>
      <c r="BI220" s="606"/>
      <c r="BJ220" s="606"/>
      <c r="BK220" s="606"/>
      <c r="BL220" s="606"/>
      <c r="BM220" s="606"/>
      <c r="BN220" s="606"/>
      <c r="BO220" s="606"/>
      <c r="BP220" s="606"/>
      <c r="BQ220" s="606"/>
      <c r="BR220" s="606"/>
      <c r="BS220" s="606"/>
      <c r="BT220" s="607"/>
      <c r="BU220" s="605" t="s">
        <v>4</v>
      </c>
      <c r="BV220" s="606"/>
      <c r="BW220" s="606"/>
      <c r="BX220" s="606"/>
      <c r="BY220" s="606"/>
      <c r="BZ220" s="606"/>
      <c r="CA220" s="606"/>
      <c r="CB220" s="606"/>
      <c r="CC220" s="606"/>
      <c r="CD220" s="606"/>
      <c r="CE220" s="606"/>
      <c r="CF220" s="606"/>
      <c r="CG220" s="606"/>
      <c r="CH220" s="606"/>
      <c r="CI220" s="606"/>
      <c r="CJ220" s="607"/>
      <c r="CK220" s="608">
        <f>CK219+CK216</f>
        <v>1301755.74</v>
      </c>
      <c r="CL220" s="636"/>
      <c r="CM220" s="636"/>
      <c r="CN220" s="636"/>
      <c r="CO220" s="636"/>
      <c r="CP220" s="636"/>
      <c r="CQ220" s="636"/>
      <c r="CR220" s="636"/>
      <c r="CS220" s="636"/>
      <c r="CT220" s="636"/>
      <c r="CU220" s="636"/>
      <c r="CV220" s="636"/>
      <c r="CW220" s="636"/>
      <c r="CX220" s="636"/>
      <c r="CY220" s="636"/>
      <c r="CZ220" s="637"/>
    </row>
    <row r="221" spans="1:104" ht="10.5" customHeight="1" x14ac:dyDescent="0.25"/>
    <row r="222" spans="1:104" s="209" customFormat="1" ht="14.25" x14ac:dyDescent="0.2">
      <c r="A222" s="644" t="s">
        <v>619</v>
      </c>
      <c r="B222" s="644"/>
      <c r="C222" s="644"/>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4"/>
      <c r="AD222" s="644"/>
      <c r="AE222" s="644"/>
      <c r="AF222" s="644"/>
      <c r="AG222" s="644"/>
      <c r="AH222" s="644"/>
      <c r="AI222" s="644"/>
      <c r="AJ222" s="644"/>
      <c r="AK222" s="644"/>
      <c r="AL222" s="644"/>
      <c r="AM222" s="644"/>
      <c r="AN222" s="644"/>
      <c r="AO222" s="644"/>
      <c r="AP222" s="644"/>
      <c r="AQ222" s="644"/>
      <c r="AR222" s="644"/>
      <c r="AS222" s="644"/>
      <c r="AT222" s="644"/>
      <c r="AU222" s="644"/>
      <c r="AV222" s="644"/>
      <c r="AW222" s="644"/>
      <c r="AX222" s="644"/>
      <c r="AY222" s="644"/>
      <c r="AZ222" s="644"/>
      <c r="BA222" s="644"/>
      <c r="BB222" s="644"/>
      <c r="BC222" s="644"/>
      <c r="BD222" s="644"/>
      <c r="BE222" s="644"/>
      <c r="BF222" s="644"/>
      <c r="BG222" s="644"/>
      <c r="BH222" s="644"/>
      <c r="BI222" s="644"/>
      <c r="BJ222" s="644"/>
      <c r="BK222" s="644"/>
      <c r="BL222" s="644"/>
      <c r="BM222" s="644"/>
      <c r="BN222" s="644"/>
      <c r="BO222" s="644"/>
      <c r="BP222" s="644"/>
      <c r="BQ222" s="644"/>
      <c r="BR222" s="644"/>
      <c r="BS222" s="644"/>
      <c r="BT222" s="644"/>
      <c r="BU222" s="644"/>
      <c r="BV222" s="644"/>
      <c r="BW222" s="644"/>
      <c r="BX222" s="644"/>
      <c r="BY222" s="644"/>
      <c r="BZ222" s="644"/>
      <c r="CA222" s="644"/>
      <c r="CB222" s="644"/>
      <c r="CC222" s="644"/>
      <c r="CD222" s="644"/>
      <c r="CE222" s="644"/>
      <c r="CF222" s="644"/>
      <c r="CG222" s="644"/>
      <c r="CH222" s="644"/>
      <c r="CI222" s="644"/>
      <c r="CJ222" s="644"/>
      <c r="CK222" s="644"/>
      <c r="CL222" s="644"/>
      <c r="CM222" s="644"/>
      <c r="CN222" s="644"/>
      <c r="CO222" s="644"/>
      <c r="CP222" s="644"/>
      <c r="CQ222" s="644"/>
      <c r="CR222" s="644"/>
      <c r="CS222" s="644"/>
      <c r="CT222" s="644"/>
      <c r="CU222" s="644"/>
      <c r="CV222" s="644"/>
      <c r="CW222" s="644"/>
      <c r="CX222" s="644"/>
      <c r="CY222" s="644"/>
      <c r="CZ222" s="644"/>
    </row>
    <row r="223" spans="1:104" s="209" customFormat="1" ht="14.25" x14ac:dyDescent="0.2">
      <c r="A223" s="301"/>
      <c r="B223" s="301"/>
      <c r="C223" s="301"/>
      <c r="D223" s="301"/>
      <c r="E223" s="301"/>
      <c r="F223" s="301"/>
      <c r="G223" s="301"/>
      <c r="H223" s="301"/>
      <c r="I223" s="301"/>
      <c r="J223" s="301"/>
      <c r="K223" s="301"/>
      <c r="L223" s="301"/>
      <c r="M223" s="301"/>
      <c r="N223" s="301"/>
      <c r="O223" s="301"/>
      <c r="P223" s="301"/>
      <c r="Q223" s="301"/>
      <c r="R223" s="301"/>
      <c r="S223" s="301"/>
      <c r="T223" s="301"/>
      <c r="U223" s="301"/>
      <c r="V223" s="301"/>
      <c r="W223" s="301"/>
      <c r="X223" s="301"/>
      <c r="Y223" s="301"/>
      <c r="Z223" s="301"/>
      <c r="AA223" s="301"/>
      <c r="AB223" s="301"/>
      <c r="AC223" s="301"/>
      <c r="AD223" s="301"/>
      <c r="AE223" s="301"/>
      <c r="AF223" s="301"/>
      <c r="AG223" s="301"/>
      <c r="AH223" s="301"/>
      <c r="AI223" s="301"/>
      <c r="AJ223" s="301"/>
      <c r="AK223" s="301"/>
      <c r="AL223" s="301"/>
      <c r="AM223" s="301"/>
      <c r="AN223" s="301"/>
      <c r="AO223" s="301"/>
      <c r="AP223" s="301"/>
      <c r="AQ223" s="301"/>
      <c r="AR223" s="301"/>
      <c r="AS223" s="301"/>
      <c r="AT223" s="301"/>
      <c r="AU223" s="301"/>
      <c r="AV223" s="301"/>
      <c r="AW223" s="301"/>
      <c r="AX223" s="301"/>
      <c r="AY223" s="301"/>
      <c r="AZ223" s="301"/>
      <c r="BA223" s="301"/>
      <c r="BB223" s="301"/>
      <c r="BC223" s="301"/>
      <c r="BD223" s="301"/>
      <c r="BE223" s="301"/>
      <c r="BF223" s="301"/>
      <c r="BG223" s="301"/>
      <c r="BH223" s="301"/>
      <c r="BI223" s="301"/>
      <c r="BJ223" s="301"/>
      <c r="BK223" s="301"/>
      <c r="BL223" s="301"/>
      <c r="BM223" s="301"/>
      <c r="BN223" s="301"/>
      <c r="BO223" s="301"/>
      <c r="BP223" s="301"/>
      <c r="BQ223" s="301"/>
      <c r="BR223" s="301"/>
      <c r="BS223" s="301"/>
      <c r="BT223" s="301"/>
      <c r="BU223" s="301"/>
      <c r="BV223" s="301"/>
      <c r="BW223" s="301"/>
      <c r="BX223" s="301"/>
      <c r="BY223" s="301"/>
      <c r="BZ223" s="301"/>
      <c r="CA223" s="301"/>
      <c r="CB223" s="301"/>
      <c r="CC223" s="301"/>
      <c r="CD223" s="301"/>
      <c r="CE223" s="301"/>
      <c r="CF223" s="301"/>
      <c r="CG223" s="301"/>
      <c r="CH223" s="301"/>
      <c r="CI223" s="301"/>
      <c r="CJ223" s="301"/>
      <c r="CK223" s="301"/>
      <c r="CL223" s="301"/>
      <c r="CM223" s="301"/>
      <c r="CN223" s="301"/>
      <c r="CO223" s="301"/>
      <c r="CP223" s="301"/>
      <c r="CQ223" s="301"/>
      <c r="CR223" s="301"/>
      <c r="CS223" s="301"/>
      <c r="CT223" s="301"/>
      <c r="CU223" s="301"/>
      <c r="CV223" s="301"/>
      <c r="CW223" s="301"/>
      <c r="CX223" s="301"/>
      <c r="CY223" s="301"/>
      <c r="CZ223" s="301"/>
    </row>
    <row r="224" spans="1:104" s="209" customFormat="1" ht="14.25" x14ac:dyDescent="0.2">
      <c r="A224" s="302" t="s">
        <v>46</v>
      </c>
      <c r="B224" s="302"/>
      <c r="C224" s="302"/>
      <c r="D224" s="302"/>
      <c r="E224" s="302"/>
      <c r="F224" s="302"/>
      <c r="G224" s="302"/>
      <c r="H224" s="302"/>
      <c r="I224" s="302"/>
      <c r="J224" s="302"/>
      <c r="K224" s="302"/>
      <c r="L224" s="302"/>
      <c r="M224" s="302"/>
      <c r="N224" s="302"/>
      <c r="O224" s="302"/>
      <c r="P224" s="302"/>
      <c r="Q224" s="302"/>
      <c r="R224" s="302"/>
      <c r="S224" s="302"/>
      <c r="T224" s="302"/>
      <c r="U224" s="302"/>
      <c r="V224" s="302"/>
      <c r="W224" s="604" t="s">
        <v>449</v>
      </c>
      <c r="X224" s="604"/>
      <c r="Y224" s="604"/>
      <c r="Z224" s="604"/>
      <c r="AA224" s="604"/>
      <c r="AB224" s="604"/>
      <c r="AC224" s="604"/>
      <c r="AD224" s="604"/>
      <c r="AE224" s="604"/>
      <c r="AF224" s="604"/>
      <c r="AG224" s="604"/>
      <c r="AH224" s="604"/>
      <c r="AI224" s="604"/>
      <c r="AJ224" s="604"/>
      <c r="AK224" s="604"/>
      <c r="AL224" s="604"/>
      <c r="AM224" s="604"/>
      <c r="AN224" s="604"/>
      <c r="AO224" s="604"/>
      <c r="AP224" s="604"/>
      <c r="AQ224" s="604"/>
      <c r="AR224" s="604"/>
      <c r="AS224" s="604"/>
      <c r="AT224" s="604"/>
      <c r="AU224" s="604"/>
      <c r="AV224" s="604"/>
      <c r="AW224" s="604"/>
      <c r="AX224" s="604"/>
      <c r="AY224" s="604"/>
      <c r="AZ224" s="604"/>
      <c r="BA224" s="604"/>
      <c r="BB224" s="604"/>
      <c r="BC224" s="604"/>
      <c r="BD224" s="604"/>
      <c r="BE224" s="604"/>
      <c r="BF224" s="604"/>
      <c r="BG224" s="604"/>
      <c r="BH224" s="604"/>
      <c r="BI224" s="604"/>
      <c r="BJ224" s="604"/>
      <c r="BK224" s="604"/>
      <c r="BL224" s="604"/>
      <c r="BM224" s="604"/>
      <c r="BN224" s="604"/>
      <c r="BO224" s="604"/>
      <c r="BP224" s="604"/>
      <c r="BQ224" s="604"/>
      <c r="BR224" s="604"/>
      <c r="BS224" s="604"/>
      <c r="BT224" s="604"/>
      <c r="BU224" s="604"/>
      <c r="BV224" s="604"/>
      <c r="BW224" s="604"/>
      <c r="BX224" s="604"/>
      <c r="BY224" s="604"/>
      <c r="BZ224" s="604"/>
      <c r="CA224" s="604"/>
      <c r="CB224" s="604"/>
      <c r="CC224" s="604"/>
      <c r="CD224" s="604"/>
      <c r="CE224" s="604"/>
      <c r="CF224" s="604"/>
      <c r="CG224" s="604"/>
      <c r="CH224" s="604"/>
      <c r="CI224" s="604"/>
      <c r="CJ224" s="604"/>
      <c r="CK224" s="604"/>
      <c r="CL224" s="604"/>
      <c r="CM224" s="604"/>
      <c r="CN224" s="604"/>
      <c r="CO224" s="604"/>
      <c r="CP224" s="604"/>
      <c r="CQ224" s="604"/>
      <c r="CR224" s="604"/>
      <c r="CS224" s="604"/>
      <c r="CT224" s="604"/>
      <c r="CU224" s="604"/>
      <c r="CV224" s="604"/>
      <c r="CW224" s="604"/>
      <c r="CX224" s="604"/>
      <c r="CY224" s="604"/>
      <c r="CZ224" s="604"/>
    </row>
    <row r="225" spans="1:104" s="209" customFormat="1" ht="14.25" x14ac:dyDescent="0.2">
      <c r="A225" s="301"/>
      <c r="B225" s="301"/>
      <c r="C225" s="301"/>
      <c r="D225" s="301"/>
      <c r="E225" s="301"/>
      <c r="F225" s="301"/>
      <c r="G225" s="301"/>
      <c r="H225" s="301"/>
      <c r="I225" s="301"/>
      <c r="J225" s="301"/>
      <c r="K225" s="301"/>
      <c r="L225" s="301"/>
      <c r="M225" s="301"/>
      <c r="N225" s="301"/>
      <c r="O225" s="301"/>
      <c r="P225" s="301"/>
      <c r="Q225" s="301"/>
      <c r="R225" s="301"/>
      <c r="S225" s="301"/>
      <c r="T225" s="301"/>
      <c r="U225" s="301"/>
      <c r="V225" s="301"/>
      <c r="W225" s="301"/>
      <c r="X225" s="301"/>
      <c r="Y225" s="301"/>
      <c r="Z225" s="301"/>
      <c r="AA225" s="301"/>
      <c r="AB225" s="301"/>
      <c r="AC225" s="301"/>
      <c r="AD225" s="301"/>
      <c r="AE225" s="301"/>
      <c r="AF225" s="301"/>
      <c r="AG225" s="301"/>
      <c r="AH225" s="301"/>
      <c r="AI225" s="301"/>
      <c r="AJ225" s="301"/>
      <c r="AK225" s="301"/>
      <c r="AL225" s="301"/>
      <c r="AM225" s="301"/>
      <c r="AN225" s="301"/>
      <c r="AO225" s="301"/>
      <c r="AP225" s="301"/>
      <c r="AQ225" s="301"/>
      <c r="AR225" s="301"/>
      <c r="AS225" s="301"/>
      <c r="AT225" s="301"/>
      <c r="AU225" s="301"/>
      <c r="AV225" s="301"/>
      <c r="AW225" s="301"/>
      <c r="AX225" s="301"/>
      <c r="AY225" s="301"/>
      <c r="AZ225" s="301"/>
      <c r="BA225" s="301"/>
      <c r="BB225" s="301"/>
      <c r="BC225" s="301"/>
      <c r="BD225" s="301"/>
      <c r="BE225" s="301"/>
      <c r="BF225" s="301"/>
      <c r="BG225" s="301"/>
      <c r="BH225" s="301"/>
      <c r="BI225" s="301"/>
      <c r="BJ225" s="301"/>
      <c r="BK225" s="301"/>
      <c r="BL225" s="301"/>
      <c r="BM225" s="301"/>
      <c r="BN225" s="301"/>
      <c r="BO225" s="301"/>
      <c r="BP225" s="301"/>
      <c r="BQ225" s="301"/>
      <c r="BR225" s="301"/>
      <c r="BS225" s="301"/>
      <c r="BT225" s="301"/>
      <c r="BU225" s="301"/>
      <c r="BV225" s="301"/>
      <c r="BW225" s="301"/>
      <c r="BX225" s="301"/>
      <c r="BY225" s="301"/>
      <c r="BZ225" s="301"/>
      <c r="CA225" s="301"/>
      <c r="CB225" s="301"/>
      <c r="CC225" s="301"/>
      <c r="CD225" s="301"/>
      <c r="CE225" s="301"/>
      <c r="CF225" s="301"/>
      <c r="CG225" s="301"/>
      <c r="CH225" s="301"/>
      <c r="CI225" s="301"/>
      <c r="CJ225" s="301"/>
      <c r="CK225" s="301"/>
      <c r="CL225" s="301"/>
      <c r="CM225" s="301"/>
      <c r="CN225" s="301"/>
      <c r="CO225" s="301"/>
      <c r="CP225" s="301"/>
      <c r="CQ225" s="301"/>
      <c r="CR225" s="301"/>
      <c r="CS225" s="301"/>
      <c r="CT225" s="301"/>
      <c r="CU225" s="301"/>
      <c r="CV225" s="301"/>
      <c r="CW225" s="301"/>
      <c r="CX225" s="301"/>
      <c r="CY225" s="301"/>
      <c r="CZ225" s="301"/>
    </row>
    <row r="226" spans="1:104" s="210" customFormat="1" ht="45" customHeight="1" x14ac:dyDescent="0.25">
      <c r="A226" s="589" t="s">
        <v>48</v>
      </c>
      <c r="B226" s="589"/>
      <c r="C226" s="589"/>
      <c r="D226" s="589"/>
      <c r="E226" s="589"/>
      <c r="F226" s="589"/>
      <c r="G226" s="589"/>
      <c r="H226" s="589" t="s">
        <v>75</v>
      </c>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89"/>
      <c r="AL226" s="589"/>
      <c r="AM226" s="589"/>
      <c r="AN226" s="589"/>
      <c r="AO226" s="589"/>
      <c r="AP226" s="589"/>
      <c r="AQ226" s="589"/>
      <c r="AR226" s="589"/>
      <c r="AS226" s="589"/>
      <c r="AT226" s="589"/>
      <c r="AU226" s="589"/>
      <c r="AV226" s="589"/>
      <c r="AW226" s="589"/>
      <c r="AX226" s="589"/>
      <c r="AY226" s="589"/>
      <c r="AZ226" s="589"/>
      <c r="BA226" s="589"/>
      <c r="BB226" s="589"/>
      <c r="BC226" s="583" t="s">
        <v>82</v>
      </c>
      <c r="BD226" s="584"/>
      <c r="BE226" s="584"/>
      <c r="BF226" s="584"/>
      <c r="BG226" s="584"/>
      <c r="BH226" s="584"/>
      <c r="BI226" s="584"/>
      <c r="BJ226" s="584"/>
      <c r="BK226" s="584"/>
      <c r="BL226" s="584"/>
      <c r="BM226" s="584"/>
      <c r="BN226" s="584"/>
      <c r="BO226" s="584"/>
      <c r="BP226" s="584"/>
      <c r="BQ226" s="584"/>
      <c r="BR226" s="585"/>
      <c r="BS226" s="583" t="s">
        <v>83</v>
      </c>
      <c r="BT226" s="584"/>
      <c r="BU226" s="584"/>
      <c r="BV226" s="584"/>
      <c r="BW226" s="584"/>
      <c r="BX226" s="584"/>
      <c r="BY226" s="584"/>
      <c r="BZ226" s="584"/>
      <c r="CA226" s="584"/>
      <c r="CB226" s="584"/>
      <c r="CC226" s="584"/>
      <c r="CD226" s="584"/>
      <c r="CE226" s="584"/>
      <c r="CF226" s="584"/>
      <c r="CG226" s="584"/>
      <c r="CH226" s="585"/>
      <c r="CI226" s="583" t="s">
        <v>84</v>
      </c>
      <c r="CJ226" s="584"/>
      <c r="CK226" s="584"/>
      <c r="CL226" s="584"/>
      <c r="CM226" s="584"/>
      <c r="CN226" s="584"/>
      <c r="CO226" s="584"/>
      <c r="CP226" s="584"/>
      <c r="CQ226" s="584"/>
      <c r="CR226" s="584"/>
      <c r="CS226" s="584"/>
      <c r="CT226" s="584"/>
      <c r="CU226" s="584"/>
      <c r="CV226" s="584"/>
      <c r="CW226" s="584"/>
      <c r="CX226" s="584"/>
      <c r="CY226" s="584"/>
      <c r="CZ226" s="585"/>
    </row>
    <row r="227" spans="1:104" s="3" customFormat="1" ht="12.75" x14ac:dyDescent="0.25">
      <c r="A227" s="582">
        <v>1</v>
      </c>
      <c r="B227" s="582"/>
      <c r="C227" s="582"/>
      <c r="D227" s="582"/>
      <c r="E227" s="582"/>
      <c r="F227" s="582"/>
      <c r="G227" s="582"/>
      <c r="H227" s="582">
        <v>2</v>
      </c>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2"/>
      <c r="AL227" s="582"/>
      <c r="AM227" s="582"/>
      <c r="AN227" s="582"/>
      <c r="AO227" s="582"/>
      <c r="AP227" s="582"/>
      <c r="AQ227" s="582"/>
      <c r="AR227" s="582"/>
      <c r="AS227" s="582"/>
      <c r="AT227" s="582"/>
      <c r="AU227" s="582"/>
      <c r="AV227" s="582"/>
      <c r="AW227" s="582"/>
      <c r="AX227" s="582"/>
      <c r="AY227" s="582"/>
      <c r="AZ227" s="582"/>
      <c r="BA227" s="582"/>
      <c r="BB227" s="582"/>
      <c r="BC227" s="582">
        <v>3</v>
      </c>
      <c r="BD227" s="582"/>
      <c r="BE227" s="582"/>
      <c r="BF227" s="582"/>
      <c r="BG227" s="582"/>
      <c r="BH227" s="582"/>
      <c r="BI227" s="582"/>
      <c r="BJ227" s="582"/>
      <c r="BK227" s="582"/>
      <c r="BL227" s="582"/>
      <c r="BM227" s="582"/>
      <c r="BN227" s="582"/>
      <c r="BO227" s="582"/>
      <c r="BP227" s="582"/>
      <c r="BQ227" s="582"/>
      <c r="BR227" s="582"/>
      <c r="BS227" s="582">
        <v>4</v>
      </c>
      <c r="BT227" s="582"/>
      <c r="BU227" s="582"/>
      <c r="BV227" s="582"/>
      <c r="BW227" s="582"/>
      <c r="BX227" s="582"/>
      <c r="BY227" s="582"/>
      <c r="BZ227" s="582"/>
      <c r="CA227" s="582"/>
      <c r="CB227" s="582"/>
      <c r="CC227" s="582"/>
      <c r="CD227" s="582"/>
      <c r="CE227" s="582"/>
      <c r="CF227" s="582"/>
      <c r="CG227" s="582"/>
      <c r="CH227" s="582"/>
      <c r="CI227" s="582">
        <v>5</v>
      </c>
      <c r="CJ227" s="582"/>
      <c r="CK227" s="582"/>
      <c r="CL227" s="582"/>
      <c r="CM227" s="582"/>
      <c r="CN227" s="582"/>
      <c r="CO227" s="582"/>
      <c r="CP227" s="582"/>
      <c r="CQ227" s="582"/>
      <c r="CR227" s="582"/>
      <c r="CS227" s="582"/>
      <c r="CT227" s="582"/>
      <c r="CU227" s="582"/>
      <c r="CV227" s="582"/>
      <c r="CW227" s="582"/>
      <c r="CX227" s="582"/>
      <c r="CY227" s="582"/>
      <c r="CZ227" s="582"/>
    </row>
    <row r="228" spans="1:104" s="198" customFormat="1" ht="15" customHeight="1" x14ac:dyDescent="0.25">
      <c r="A228" s="611" t="s">
        <v>438</v>
      </c>
      <c r="B228" s="612"/>
      <c r="C228" s="612"/>
      <c r="D228" s="612"/>
      <c r="E228" s="612"/>
      <c r="F228" s="612"/>
      <c r="G228" s="612"/>
      <c r="H228" s="612"/>
      <c r="I228" s="612"/>
      <c r="J228" s="612"/>
      <c r="K228" s="612"/>
      <c r="L228" s="612"/>
      <c r="M228" s="612"/>
      <c r="N228" s="612"/>
      <c r="O228" s="612"/>
      <c r="P228" s="612"/>
      <c r="Q228" s="612"/>
      <c r="R228" s="612"/>
      <c r="S228" s="612"/>
      <c r="T228" s="612"/>
      <c r="U228" s="612"/>
      <c r="V228" s="612"/>
      <c r="W228" s="612"/>
      <c r="X228" s="612"/>
      <c r="Y228" s="612"/>
      <c r="Z228" s="612"/>
      <c r="AA228" s="612"/>
      <c r="AB228" s="612"/>
      <c r="AC228" s="612"/>
      <c r="AD228" s="612"/>
      <c r="AE228" s="612"/>
      <c r="AF228" s="612"/>
      <c r="AG228" s="612"/>
      <c r="AH228" s="612"/>
      <c r="AI228" s="612"/>
      <c r="AJ228" s="612"/>
      <c r="AK228" s="612"/>
      <c r="AL228" s="612"/>
      <c r="AM228" s="612"/>
      <c r="AN228" s="612"/>
      <c r="AO228" s="612"/>
      <c r="AP228" s="612"/>
      <c r="AQ228" s="612"/>
      <c r="AR228" s="612"/>
      <c r="AS228" s="612"/>
      <c r="AT228" s="612"/>
      <c r="AU228" s="612"/>
      <c r="AV228" s="612"/>
      <c r="AW228" s="612"/>
      <c r="AX228" s="612"/>
      <c r="AY228" s="612"/>
      <c r="AZ228" s="612"/>
      <c r="BA228" s="612"/>
      <c r="BB228" s="612"/>
      <c r="BC228" s="612"/>
      <c r="BD228" s="612"/>
      <c r="BE228" s="612"/>
      <c r="BF228" s="612"/>
      <c r="BG228" s="612"/>
      <c r="BH228" s="612"/>
      <c r="BI228" s="612"/>
      <c r="BJ228" s="612"/>
      <c r="BK228" s="612"/>
      <c r="BL228" s="612"/>
      <c r="BM228" s="612"/>
      <c r="BN228" s="612"/>
      <c r="BO228" s="612"/>
      <c r="BP228" s="612"/>
      <c r="BQ228" s="612"/>
      <c r="BR228" s="612"/>
      <c r="BS228" s="612"/>
      <c r="BT228" s="612"/>
      <c r="BU228" s="612"/>
      <c r="BV228" s="612"/>
      <c r="BW228" s="612"/>
      <c r="BX228" s="612"/>
      <c r="BY228" s="612"/>
      <c r="BZ228" s="612"/>
      <c r="CA228" s="612"/>
      <c r="CB228" s="612"/>
      <c r="CC228" s="612"/>
      <c r="CD228" s="612"/>
      <c r="CE228" s="612"/>
      <c r="CF228" s="612"/>
      <c r="CG228" s="612"/>
      <c r="CH228" s="612"/>
      <c r="CI228" s="612"/>
      <c r="CJ228" s="612"/>
      <c r="CK228" s="612"/>
      <c r="CL228" s="612"/>
      <c r="CM228" s="612"/>
      <c r="CN228" s="612"/>
      <c r="CO228" s="612"/>
      <c r="CP228" s="612"/>
      <c r="CQ228" s="612"/>
      <c r="CR228" s="612"/>
      <c r="CS228" s="612"/>
      <c r="CT228" s="612"/>
      <c r="CU228" s="612"/>
      <c r="CV228" s="612"/>
      <c r="CW228" s="612"/>
      <c r="CX228" s="612"/>
      <c r="CY228" s="612"/>
      <c r="CZ228" s="613"/>
    </row>
    <row r="229" spans="1:104" s="4" customFormat="1" ht="36.75" customHeight="1" x14ac:dyDescent="0.25">
      <c r="A229" s="614" t="s">
        <v>424</v>
      </c>
      <c r="B229" s="615"/>
      <c r="C229" s="615"/>
      <c r="D229" s="615"/>
      <c r="E229" s="615"/>
      <c r="F229" s="615"/>
      <c r="G229" s="616"/>
      <c r="H229" s="617" t="s">
        <v>497</v>
      </c>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18"/>
      <c r="AL229" s="618"/>
      <c r="AM229" s="618"/>
      <c r="AN229" s="618"/>
      <c r="AO229" s="618"/>
      <c r="AP229" s="618"/>
      <c r="AQ229" s="618"/>
      <c r="AR229" s="618"/>
      <c r="AS229" s="618"/>
      <c r="AT229" s="618"/>
      <c r="AU229" s="618"/>
      <c r="AV229" s="618"/>
      <c r="AW229" s="618"/>
      <c r="AX229" s="618"/>
      <c r="AY229" s="618"/>
      <c r="AZ229" s="618"/>
      <c r="BA229" s="618"/>
      <c r="BB229" s="619"/>
      <c r="BC229" s="605">
        <v>1</v>
      </c>
      <c r="BD229" s="606"/>
      <c r="BE229" s="606"/>
      <c r="BF229" s="606"/>
      <c r="BG229" s="606"/>
      <c r="BH229" s="606"/>
      <c r="BI229" s="606"/>
      <c r="BJ229" s="606"/>
      <c r="BK229" s="606"/>
      <c r="BL229" s="606"/>
      <c r="BM229" s="606"/>
      <c r="BN229" s="606"/>
      <c r="BO229" s="606"/>
      <c r="BP229" s="606"/>
      <c r="BQ229" s="606"/>
      <c r="BR229" s="607"/>
      <c r="BS229" s="620">
        <f>CI229/BC229</f>
        <v>10680</v>
      </c>
      <c r="BT229" s="621"/>
      <c r="BU229" s="621"/>
      <c r="BV229" s="621"/>
      <c r="BW229" s="621"/>
      <c r="BX229" s="621"/>
      <c r="BY229" s="621"/>
      <c r="BZ229" s="621"/>
      <c r="CA229" s="621"/>
      <c r="CB229" s="621"/>
      <c r="CC229" s="621"/>
      <c r="CD229" s="621"/>
      <c r="CE229" s="621"/>
      <c r="CF229" s="621"/>
      <c r="CG229" s="621"/>
      <c r="CH229" s="622"/>
      <c r="CI229" s="620">
        <f>10120+560</f>
        <v>10680</v>
      </c>
      <c r="CJ229" s="621"/>
      <c r="CK229" s="621"/>
      <c r="CL229" s="621"/>
      <c r="CM229" s="621"/>
      <c r="CN229" s="621"/>
      <c r="CO229" s="621"/>
      <c r="CP229" s="621"/>
      <c r="CQ229" s="621"/>
      <c r="CR229" s="621"/>
      <c r="CS229" s="621"/>
      <c r="CT229" s="621"/>
      <c r="CU229" s="621"/>
      <c r="CV229" s="621"/>
      <c r="CW229" s="621"/>
      <c r="CX229" s="621"/>
      <c r="CY229" s="621"/>
      <c r="CZ229" s="622"/>
    </row>
    <row r="230" spans="1:104" s="4" customFormat="1" ht="15" customHeight="1" x14ac:dyDescent="0.25">
      <c r="A230" s="627" t="s">
        <v>262</v>
      </c>
      <c r="B230" s="628"/>
      <c r="C230" s="628"/>
      <c r="D230" s="628"/>
      <c r="E230" s="628"/>
      <c r="F230" s="628"/>
      <c r="G230" s="628"/>
      <c r="H230" s="628"/>
      <c r="I230" s="628"/>
      <c r="J230" s="628"/>
      <c r="K230" s="628"/>
      <c r="L230" s="628"/>
      <c r="M230" s="628"/>
      <c r="N230" s="628"/>
      <c r="O230" s="628"/>
      <c r="P230" s="628"/>
      <c r="Q230" s="628"/>
      <c r="R230" s="628"/>
      <c r="S230" s="628"/>
      <c r="T230" s="628"/>
      <c r="U230" s="628"/>
      <c r="V230" s="628"/>
      <c r="W230" s="628"/>
      <c r="X230" s="628"/>
      <c r="Y230" s="628"/>
      <c r="Z230" s="628"/>
      <c r="AA230" s="628"/>
      <c r="AB230" s="628"/>
      <c r="AC230" s="628"/>
      <c r="AD230" s="628"/>
      <c r="AE230" s="628"/>
      <c r="AF230" s="628"/>
      <c r="AG230" s="628"/>
      <c r="AH230" s="628"/>
      <c r="AI230" s="628"/>
      <c r="AJ230" s="628"/>
      <c r="AK230" s="628"/>
      <c r="AL230" s="628"/>
      <c r="AM230" s="628"/>
      <c r="AN230" s="628"/>
      <c r="AO230" s="628"/>
      <c r="AP230" s="628"/>
      <c r="AQ230" s="628"/>
      <c r="AR230" s="628"/>
      <c r="AS230" s="628"/>
      <c r="AT230" s="628"/>
      <c r="AU230" s="628"/>
      <c r="AV230" s="628"/>
      <c r="AW230" s="628"/>
      <c r="AX230" s="628"/>
      <c r="AY230" s="628"/>
      <c r="AZ230" s="628"/>
      <c r="BA230" s="628"/>
      <c r="BB230" s="629"/>
      <c r="BC230" s="552" t="s">
        <v>4</v>
      </c>
      <c r="BD230" s="552"/>
      <c r="BE230" s="552"/>
      <c r="BF230" s="552"/>
      <c r="BG230" s="552"/>
      <c r="BH230" s="552"/>
      <c r="BI230" s="552"/>
      <c r="BJ230" s="552"/>
      <c r="BK230" s="552"/>
      <c r="BL230" s="552"/>
      <c r="BM230" s="552"/>
      <c r="BN230" s="552"/>
      <c r="BO230" s="552"/>
      <c r="BP230" s="552"/>
      <c r="BQ230" s="552"/>
      <c r="BR230" s="552"/>
      <c r="BS230" s="552" t="s">
        <v>4</v>
      </c>
      <c r="BT230" s="552"/>
      <c r="BU230" s="552"/>
      <c r="BV230" s="552"/>
      <c r="BW230" s="552"/>
      <c r="BX230" s="552"/>
      <c r="BY230" s="552"/>
      <c r="BZ230" s="552"/>
      <c r="CA230" s="552"/>
      <c r="CB230" s="552"/>
      <c r="CC230" s="552"/>
      <c r="CD230" s="552"/>
      <c r="CE230" s="552"/>
      <c r="CF230" s="552"/>
      <c r="CG230" s="552"/>
      <c r="CH230" s="552"/>
      <c r="CI230" s="608">
        <f>CI229</f>
        <v>10680</v>
      </c>
      <c r="CJ230" s="609"/>
      <c r="CK230" s="609"/>
      <c r="CL230" s="609"/>
      <c r="CM230" s="609"/>
      <c r="CN230" s="609"/>
      <c r="CO230" s="609"/>
      <c r="CP230" s="609"/>
      <c r="CQ230" s="609"/>
      <c r="CR230" s="609"/>
      <c r="CS230" s="609"/>
      <c r="CT230" s="609"/>
      <c r="CU230" s="609"/>
      <c r="CV230" s="609"/>
      <c r="CW230" s="609"/>
      <c r="CX230" s="609"/>
      <c r="CY230" s="609"/>
      <c r="CZ230" s="610"/>
    </row>
    <row r="231" spans="1:104" s="4" customFormat="1" ht="15" hidden="1" customHeight="1" x14ac:dyDescent="0.25">
      <c r="A231" s="611" t="s">
        <v>241</v>
      </c>
      <c r="B231" s="612"/>
      <c r="C231" s="612"/>
      <c r="D231" s="612"/>
      <c r="E231" s="612"/>
      <c r="F231" s="612"/>
      <c r="G231" s="612"/>
      <c r="H231" s="612"/>
      <c r="I231" s="612"/>
      <c r="J231" s="612"/>
      <c r="K231" s="612"/>
      <c r="L231" s="612"/>
      <c r="M231" s="612"/>
      <c r="N231" s="612"/>
      <c r="O231" s="612"/>
      <c r="P231" s="612"/>
      <c r="Q231" s="612"/>
      <c r="R231" s="612"/>
      <c r="S231" s="612"/>
      <c r="T231" s="612"/>
      <c r="U231" s="612"/>
      <c r="V231" s="612"/>
      <c r="W231" s="612"/>
      <c r="X231" s="612"/>
      <c r="Y231" s="612"/>
      <c r="Z231" s="612"/>
      <c r="AA231" s="612"/>
      <c r="AB231" s="612"/>
      <c r="AC231" s="612"/>
      <c r="AD231" s="612"/>
      <c r="AE231" s="612"/>
      <c r="AF231" s="612"/>
      <c r="AG231" s="612"/>
      <c r="AH231" s="612"/>
      <c r="AI231" s="612"/>
      <c r="AJ231" s="612"/>
      <c r="AK231" s="612"/>
      <c r="AL231" s="612"/>
      <c r="AM231" s="612"/>
      <c r="AN231" s="612"/>
      <c r="AO231" s="612"/>
      <c r="AP231" s="612"/>
      <c r="AQ231" s="612"/>
      <c r="AR231" s="612"/>
      <c r="AS231" s="612"/>
      <c r="AT231" s="612"/>
      <c r="AU231" s="612"/>
      <c r="AV231" s="612"/>
      <c r="AW231" s="612"/>
      <c r="AX231" s="612"/>
      <c r="AY231" s="612"/>
      <c r="AZ231" s="612"/>
      <c r="BA231" s="612"/>
      <c r="BB231" s="612"/>
      <c r="BC231" s="612"/>
      <c r="BD231" s="612"/>
      <c r="BE231" s="612"/>
      <c r="BF231" s="612"/>
      <c r="BG231" s="612"/>
      <c r="BH231" s="612"/>
      <c r="BI231" s="612"/>
      <c r="BJ231" s="612"/>
      <c r="BK231" s="612"/>
      <c r="BL231" s="612"/>
      <c r="BM231" s="612"/>
      <c r="BN231" s="612"/>
      <c r="BO231" s="612"/>
      <c r="BP231" s="612"/>
      <c r="BQ231" s="612"/>
      <c r="BR231" s="612"/>
      <c r="BS231" s="612"/>
      <c r="BT231" s="612"/>
      <c r="BU231" s="612"/>
      <c r="BV231" s="612"/>
      <c r="BW231" s="612"/>
      <c r="BX231" s="612"/>
      <c r="BY231" s="612"/>
      <c r="BZ231" s="612"/>
      <c r="CA231" s="612"/>
      <c r="CB231" s="612"/>
      <c r="CC231" s="612"/>
      <c r="CD231" s="612"/>
      <c r="CE231" s="612"/>
      <c r="CF231" s="612"/>
      <c r="CG231" s="612"/>
      <c r="CH231" s="612"/>
      <c r="CI231" s="612"/>
      <c r="CJ231" s="612"/>
      <c r="CK231" s="612"/>
      <c r="CL231" s="612"/>
      <c r="CM231" s="612"/>
      <c r="CN231" s="612"/>
      <c r="CO231" s="612"/>
      <c r="CP231" s="612"/>
      <c r="CQ231" s="612"/>
      <c r="CR231" s="612"/>
      <c r="CS231" s="612"/>
      <c r="CT231" s="612"/>
      <c r="CU231" s="612"/>
      <c r="CV231" s="612"/>
      <c r="CW231" s="612"/>
      <c r="CX231" s="612"/>
      <c r="CY231" s="612"/>
      <c r="CZ231" s="612"/>
    </row>
    <row r="232" spans="1:104" s="4" customFormat="1" ht="15" hidden="1" customHeight="1" x14ac:dyDescent="0.25">
      <c r="A232" s="614"/>
      <c r="B232" s="615"/>
      <c r="C232" s="615"/>
      <c r="D232" s="615"/>
      <c r="E232" s="615"/>
      <c r="F232" s="615"/>
      <c r="G232" s="616"/>
      <c r="H232" s="617"/>
      <c r="I232" s="618"/>
      <c r="J232" s="618"/>
      <c r="K232" s="618"/>
      <c r="L232" s="618"/>
      <c r="M232" s="618"/>
      <c r="N232" s="618"/>
      <c r="O232" s="618"/>
      <c r="P232" s="618"/>
      <c r="Q232" s="618"/>
      <c r="R232" s="618"/>
      <c r="S232" s="618"/>
      <c r="T232" s="618"/>
      <c r="U232" s="618"/>
      <c r="V232" s="618"/>
      <c r="W232" s="618"/>
      <c r="X232" s="618"/>
      <c r="Y232" s="618"/>
      <c r="Z232" s="618"/>
      <c r="AA232" s="618"/>
      <c r="AB232" s="618"/>
      <c r="AC232" s="618"/>
      <c r="AD232" s="618"/>
      <c r="AE232" s="618"/>
      <c r="AF232" s="618"/>
      <c r="AG232" s="618"/>
      <c r="AH232" s="618"/>
      <c r="AI232" s="618"/>
      <c r="AJ232" s="618"/>
      <c r="AK232" s="618"/>
      <c r="AL232" s="618"/>
      <c r="AM232" s="618"/>
      <c r="AN232" s="618"/>
      <c r="AO232" s="618"/>
      <c r="AP232" s="618"/>
      <c r="AQ232" s="618"/>
      <c r="AR232" s="618"/>
      <c r="AS232" s="618"/>
      <c r="AT232" s="618"/>
      <c r="AU232" s="618"/>
      <c r="AV232" s="618"/>
      <c r="AW232" s="618"/>
      <c r="AX232" s="618"/>
      <c r="AY232" s="618"/>
      <c r="AZ232" s="618"/>
      <c r="BA232" s="618"/>
      <c r="BB232" s="619"/>
      <c r="BC232" s="605"/>
      <c r="BD232" s="606"/>
      <c r="BE232" s="606"/>
      <c r="BF232" s="606"/>
      <c r="BG232" s="606"/>
      <c r="BH232" s="606"/>
      <c r="BI232" s="606"/>
      <c r="BJ232" s="606"/>
      <c r="BK232" s="606"/>
      <c r="BL232" s="606"/>
      <c r="BM232" s="606"/>
      <c r="BN232" s="606"/>
      <c r="BO232" s="606"/>
      <c r="BP232" s="606"/>
      <c r="BQ232" s="606"/>
      <c r="BR232" s="607"/>
      <c r="BS232" s="605"/>
      <c r="BT232" s="606"/>
      <c r="BU232" s="606"/>
      <c r="BV232" s="606"/>
      <c r="BW232" s="606"/>
      <c r="BX232" s="606"/>
      <c r="BY232" s="606"/>
      <c r="BZ232" s="606"/>
      <c r="CA232" s="606"/>
      <c r="CB232" s="606"/>
      <c r="CC232" s="606"/>
      <c r="CD232" s="606"/>
      <c r="CE232" s="606"/>
      <c r="CF232" s="606"/>
      <c r="CG232" s="606"/>
      <c r="CH232" s="607"/>
      <c r="CI232" s="605"/>
      <c r="CJ232" s="606"/>
      <c r="CK232" s="606"/>
      <c r="CL232" s="606"/>
      <c r="CM232" s="606"/>
      <c r="CN232" s="606"/>
      <c r="CO232" s="606"/>
      <c r="CP232" s="606"/>
      <c r="CQ232" s="606"/>
      <c r="CR232" s="606"/>
      <c r="CS232" s="606"/>
      <c r="CT232" s="606"/>
      <c r="CU232" s="606"/>
      <c r="CV232" s="606"/>
      <c r="CW232" s="606"/>
      <c r="CX232" s="606"/>
      <c r="CY232" s="606"/>
      <c r="CZ232" s="607"/>
    </row>
    <row r="233" spans="1:104" s="4" customFormat="1" ht="15" hidden="1" customHeight="1" x14ac:dyDescent="0.25">
      <c r="A233" s="630" t="s">
        <v>262</v>
      </c>
      <c r="B233" s="631"/>
      <c r="C233" s="631"/>
      <c r="D233" s="631"/>
      <c r="E233" s="631"/>
      <c r="F233" s="631"/>
      <c r="G233" s="631"/>
      <c r="H233" s="631"/>
      <c r="I233" s="631"/>
      <c r="J233" s="631"/>
      <c r="K233" s="631"/>
      <c r="L233" s="631"/>
      <c r="M233" s="631"/>
      <c r="N233" s="631"/>
      <c r="O233" s="631"/>
      <c r="P233" s="631"/>
      <c r="Q233" s="631"/>
      <c r="R233" s="631"/>
      <c r="S233" s="631"/>
      <c r="T233" s="631"/>
      <c r="U233" s="631"/>
      <c r="V233" s="631"/>
      <c r="W233" s="631"/>
      <c r="X233" s="631"/>
      <c r="Y233" s="631"/>
      <c r="Z233" s="631"/>
      <c r="AA233" s="631"/>
      <c r="AB233" s="631"/>
      <c r="AC233" s="631"/>
      <c r="AD233" s="631"/>
      <c r="AE233" s="631"/>
      <c r="AF233" s="631"/>
      <c r="AG233" s="631"/>
      <c r="AH233" s="631"/>
      <c r="AI233" s="631"/>
      <c r="AJ233" s="631"/>
      <c r="AK233" s="631"/>
      <c r="AL233" s="631"/>
      <c r="AM233" s="631"/>
      <c r="AN233" s="631"/>
      <c r="AO233" s="631"/>
      <c r="AP233" s="631"/>
      <c r="AQ233" s="631"/>
      <c r="AR233" s="631"/>
      <c r="AS233" s="631"/>
      <c r="AT233" s="631"/>
      <c r="AU233" s="631"/>
      <c r="AV233" s="631"/>
      <c r="AW233" s="631"/>
      <c r="AX233" s="631"/>
      <c r="AY233" s="631"/>
      <c r="AZ233" s="631"/>
      <c r="BA233" s="631"/>
      <c r="BB233" s="632"/>
      <c r="BC233" s="552" t="s">
        <v>4</v>
      </c>
      <c r="BD233" s="552"/>
      <c r="BE233" s="552"/>
      <c r="BF233" s="552"/>
      <c r="BG233" s="552"/>
      <c r="BH233" s="552"/>
      <c r="BI233" s="552"/>
      <c r="BJ233" s="552"/>
      <c r="BK233" s="552"/>
      <c r="BL233" s="552"/>
      <c r="BM233" s="552"/>
      <c r="BN233" s="552"/>
      <c r="BO233" s="552"/>
      <c r="BP233" s="552"/>
      <c r="BQ233" s="552"/>
      <c r="BR233" s="552"/>
      <c r="BS233" s="552" t="s">
        <v>4</v>
      </c>
      <c r="BT233" s="552"/>
      <c r="BU233" s="552"/>
      <c r="BV233" s="552"/>
      <c r="BW233" s="552"/>
      <c r="BX233" s="552"/>
      <c r="BY233" s="552"/>
      <c r="BZ233" s="552"/>
      <c r="CA233" s="552"/>
      <c r="CB233" s="552"/>
      <c r="CC233" s="552"/>
      <c r="CD233" s="552"/>
      <c r="CE233" s="552"/>
      <c r="CF233" s="552"/>
      <c r="CG233" s="552"/>
      <c r="CH233" s="552"/>
      <c r="CI233" s="605"/>
      <c r="CJ233" s="606"/>
      <c r="CK233" s="606"/>
      <c r="CL233" s="606"/>
      <c r="CM233" s="606"/>
      <c r="CN233" s="606"/>
      <c r="CO233" s="606"/>
      <c r="CP233" s="606"/>
      <c r="CQ233" s="606"/>
      <c r="CR233" s="606"/>
      <c r="CS233" s="606"/>
      <c r="CT233" s="606"/>
      <c r="CU233" s="606"/>
      <c r="CV233" s="606"/>
      <c r="CW233" s="606"/>
      <c r="CX233" s="606"/>
      <c r="CY233" s="606"/>
      <c r="CZ233" s="607"/>
    </row>
    <row r="234" spans="1:104" s="4" customFormat="1" ht="15" hidden="1" customHeight="1" x14ac:dyDescent="0.25">
      <c r="A234" s="668" t="s">
        <v>55</v>
      </c>
      <c r="B234" s="669"/>
      <c r="C234" s="669"/>
      <c r="D234" s="669"/>
      <c r="E234" s="669"/>
      <c r="F234" s="669"/>
      <c r="G234" s="669"/>
      <c r="H234" s="669"/>
      <c r="I234" s="669"/>
      <c r="J234" s="669"/>
      <c r="K234" s="669"/>
      <c r="L234" s="669"/>
      <c r="M234" s="669"/>
      <c r="N234" s="669"/>
      <c r="O234" s="669"/>
      <c r="P234" s="669"/>
      <c r="Q234" s="669"/>
      <c r="R234" s="669"/>
      <c r="S234" s="669"/>
      <c r="T234" s="669"/>
      <c r="U234" s="669"/>
      <c r="V234" s="669"/>
      <c r="W234" s="669"/>
      <c r="X234" s="669"/>
      <c r="Y234" s="669"/>
      <c r="Z234" s="669"/>
      <c r="AA234" s="669"/>
      <c r="AB234" s="669"/>
      <c r="AC234" s="669"/>
      <c r="AD234" s="669"/>
      <c r="AE234" s="669"/>
      <c r="AF234" s="669"/>
      <c r="AG234" s="669"/>
      <c r="AH234" s="669"/>
      <c r="AI234" s="669"/>
      <c r="AJ234" s="669"/>
      <c r="AK234" s="669"/>
      <c r="AL234" s="669"/>
      <c r="AM234" s="669"/>
      <c r="AN234" s="669"/>
      <c r="AO234" s="669"/>
      <c r="AP234" s="669"/>
      <c r="AQ234" s="669"/>
      <c r="AR234" s="669"/>
      <c r="AS234" s="669"/>
      <c r="AT234" s="669"/>
      <c r="AU234" s="669"/>
      <c r="AV234" s="669"/>
      <c r="AW234" s="669"/>
      <c r="AX234" s="669"/>
      <c r="AY234" s="669"/>
      <c r="AZ234" s="669"/>
      <c r="BA234" s="669"/>
      <c r="BB234" s="670"/>
      <c r="BC234" s="552" t="s">
        <v>4</v>
      </c>
      <c r="BD234" s="552"/>
      <c r="BE234" s="552"/>
      <c r="BF234" s="552"/>
      <c r="BG234" s="552"/>
      <c r="BH234" s="552"/>
      <c r="BI234" s="552"/>
      <c r="BJ234" s="552"/>
      <c r="BK234" s="552"/>
      <c r="BL234" s="552"/>
      <c r="BM234" s="552"/>
      <c r="BN234" s="552"/>
      <c r="BO234" s="552"/>
      <c r="BP234" s="552"/>
      <c r="BQ234" s="552"/>
      <c r="BR234" s="552"/>
      <c r="BS234" s="552" t="s">
        <v>4</v>
      </c>
      <c r="BT234" s="552"/>
      <c r="BU234" s="552"/>
      <c r="BV234" s="552"/>
      <c r="BW234" s="552"/>
      <c r="BX234" s="552"/>
      <c r="BY234" s="552"/>
      <c r="BZ234" s="552"/>
      <c r="CA234" s="552"/>
      <c r="CB234" s="552"/>
      <c r="CC234" s="552"/>
      <c r="CD234" s="552"/>
      <c r="CE234" s="552"/>
      <c r="CF234" s="552"/>
      <c r="CG234" s="552"/>
      <c r="CH234" s="552"/>
      <c r="CI234" s="552"/>
      <c r="CJ234" s="552"/>
      <c r="CK234" s="552"/>
      <c r="CL234" s="552"/>
      <c r="CM234" s="552"/>
      <c r="CN234" s="552"/>
      <c r="CO234" s="552"/>
      <c r="CP234" s="552"/>
      <c r="CQ234" s="552"/>
      <c r="CR234" s="552"/>
      <c r="CS234" s="552"/>
      <c r="CT234" s="552"/>
      <c r="CU234" s="552"/>
      <c r="CV234" s="552"/>
      <c r="CW234" s="552"/>
      <c r="CX234" s="552"/>
      <c r="CY234" s="552"/>
      <c r="CZ234" s="552"/>
    </row>
    <row r="235" spans="1:104" s="209" customFormat="1" ht="14.25" x14ac:dyDescent="0.2">
      <c r="A235" s="301"/>
      <c r="B235" s="301"/>
      <c r="C235" s="301"/>
      <c r="D235" s="301"/>
      <c r="E235" s="301"/>
      <c r="F235" s="301"/>
      <c r="G235" s="301"/>
      <c r="H235" s="301"/>
      <c r="I235" s="301"/>
      <c r="J235" s="301"/>
      <c r="K235" s="301"/>
      <c r="L235" s="301"/>
      <c r="M235" s="301"/>
      <c r="N235" s="301"/>
      <c r="O235" s="301"/>
      <c r="P235" s="301"/>
      <c r="Q235" s="301"/>
      <c r="R235" s="301"/>
      <c r="S235" s="301"/>
      <c r="T235" s="301"/>
      <c r="U235" s="301"/>
      <c r="V235" s="301"/>
      <c r="W235" s="301"/>
      <c r="X235" s="301"/>
      <c r="Y235" s="301"/>
      <c r="Z235" s="301"/>
      <c r="AA235" s="301"/>
      <c r="AB235" s="301"/>
      <c r="AC235" s="301"/>
      <c r="AD235" s="301"/>
      <c r="AE235" s="301"/>
      <c r="AF235" s="301"/>
      <c r="AG235" s="301"/>
      <c r="AH235" s="301"/>
      <c r="AI235" s="301"/>
      <c r="AJ235" s="301"/>
      <c r="AK235" s="301"/>
      <c r="AL235" s="301"/>
      <c r="AM235" s="301"/>
      <c r="AN235" s="301"/>
      <c r="AO235" s="301"/>
      <c r="AP235" s="301"/>
      <c r="AQ235" s="301"/>
      <c r="AR235" s="301"/>
      <c r="AS235" s="301"/>
      <c r="AT235" s="301"/>
      <c r="AU235" s="301"/>
      <c r="AV235" s="301"/>
      <c r="AW235" s="301"/>
      <c r="AX235" s="301"/>
      <c r="AY235" s="301"/>
      <c r="AZ235" s="301"/>
      <c r="BA235" s="301"/>
      <c r="BB235" s="301"/>
      <c r="BC235" s="301"/>
      <c r="BD235" s="301"/>
      <c r="BE235" s="301"/>
      <c r="BF235" s="301"/>
      <c r="BG235" s="301"/>
      <c r="BH235" s="301"/>
      <c r="BI235" s="301"/>
      <c r="BJ235" s="301"/>
      <c r="BK235" s="301"/>
      <c r="BL235" s="301"/>
      <c r="BM235" s="301"/>
      <c r="BN235" s="301"/>
      <c r="BO235" s="301"/>
      <c r="BP235" s="301"/>
      <c r="BQ235" s="301"/>
      <c r="BR235" s="301"/>
      <c r="BS235" s="301"/>
      <c r="BT235" s="301"/>
      <c r="BU235" s="301"/>
      <c r="BV235" s="301"/>
      <c r="BW235" s="301"/>
      <c r="BX235" s="301"/>
      <c r="BY235" s="301"/>
      <c r="BZ235" s="301"/>
      <c r="CA235" s="301"/>
      <c r="CB235" s="301"/>
      <c r="CC235" s="301"/>
      <c r="CD235" s="301"/>
      <c r="CE235" s="301"/>
      <c r="CF235" s="301"/>
      <c r="CG235" s="301"/>
      <c r="CH235" s="301"/>
      <c r="CI235" s="301"/>
      <c r="CJ235" s="301"/>
      <c r="CK235" s="301"/>
      <c r="CL235" s="301"/>
      <c r="CM235" s="301"/>
      <c r="CN235" s="301"/>
      <c r="CO235" s="301"/>
      <c r="CP235" s="301"/>
      <c r="CQ235" s="301"/>
      <c r="CR235" s="301"/>
      <c r="CS235" s="301"/>
      <c r="CT235" s="301"/>
      <c r="CU235" s="301"/>
      <c r="CV235" s="301"/>
      <c r="CW235" s="301"/>
      <c r="CX235" s="301"/>
      <c r="CY235" s="301"/>
      <c r="CZ235" s="301"/>
    </row>
    <row r="236" spans="1:104" s="209" customFormat="1" ht="14.25" x14ac:dyDescent="0.2">
      <c r="A236" s="644" t="s">
        <v>620</v>
      </c>
      <c r="B236" s="644"/>
      <c r="C236" s="644"/>
      <c r="D236" s="644"/>
      <c r="E236" s="644"/>
      <c r="F236" s="644"/>
      <c r="G236" s="644"/>
      <c r="H236" s="644"/>
      <c r="I236" s="644"/>
      <c r="J236" s="644"/>
      <c r="K236" s="644"/>
      <c r="L236" s="644"/>
      <c r="M236" s="644"/>
      <c r="N236" s="644"/>
      <c r="O236" s="644"/>
      <c r="P236" s="644"/>
      <c r="Q236" s="644"/>
      <c r="R236" s="644"/>
      <c r="S236" s="644"/>
      <c r="T236" s="644"/>
      <c r="U236" s="644"/>
      <c r="V236" s="644"/>
      <c r="W236" s="644"/>
      <c r="X236" s="644"/>
      <c r="Y236" s="644"/>
      <c r="Z236" s="644"/>
      <c r="AA236" s="644"/>
      <c r="AB236" s="644"/>
      <c r="AC236" s="644"/>
      <c r="AD236" s="644"/>
      <c r="AE236" s="644"/>
      <c r="AF236" s="644"/>
      <c r="AG236" s="644"/>
      <c r="AH236" s="644"/>
      <c r="AI236" s="644"/>
      <c r="AJ236" s="644"/>
      <c r="AK236" s="644"/>
      <c r="AL236" s="644"/>
      <c r="AM236" s="644"/>
      <c r="AN236" s="644"/>
      <c r="AO236" s="644"/>
      <c r="AP236" s="644"/>
      <c r="AQ236" s="644"/>
      <c r="AR236" s="644"/>
      <c r="AS236" s="644"/>
      <c r="AT236" s="644"/>
      <c r="AU236" s="644"/>
      <c r="AV236" s="644"/>
      <c r="AW236" s="644"/>
      <c r="AX236" s="644"/>
      <c r="AY236" s="644"/>
      <c r="AZ236" s="644"/>
      <c r="BA236" s="644"/>
      <c r="BB236" s="644"/>
      <c r="BC236" s="644"/>
      <c r="BD236" s="644"/>
      <c r="BE236" s="644"/>
      <c r="BF236" s="644"/>
      <c r="BG236" s="644"/>
      <c r="BH236" s="644"/>
      <c r="BI236" s="644"/>
      <c r="BJ236" s="644"/>
      <c r="BK236" s="644"/>
      <c r="BL236" s="644"/>
      <c r="BM236" s="644"/>
      <c r="BN236" s="644"/>
      <c r="BO236" s="644"/>
      <c r="BP236" s="644"/>
      <c r="BQ236" s="644"/>
      <c r="BR236" s="644"/>
      <c r="BS236" s="644"/>
      <c r="BT236" s="644"/>
      <c r="BU236" s="644"/>
      <c r="BV236" s="644"/>
      <c r="BW236" s="644"/>
      <c r="BX236" s="644"/>
      <c r="BY236" s="644"/>
      <c r="BZ236" s="644"/>
      <c r="CA236" s="644"/>
      <c r="CB236" s="644"/>
      <c r="CC236" s="644"/>
      <c r="CD236" s="644"/>
      <c r="CE236" s="644"/>
      <c r="CF236" s="644"/>
      <c r="CG236" s="644"/>
      <c r="CH236" s="644"/>
      <c r="CI236" s="644"/>
      <c r="CJ236" s="644"/>
      <c r="CK236" s="644"/>
      <c r="CL236" s="644"/>
      <c r="CM236" s="644"/>
      <c r="CN236" s="644"/>
      <c r="CO236" s="644"/>
      <c r="CP236" s="644"/>
      <c r="CQ236" s="644"/>
      <c r="CR236" s="644"/>
      <c r="CS236" s="644"/>
      <c r="CT236" s="644"/>
      <c r="CU236" s="644"/>
      <c r="CV236" s="644"/>
      <c r="CW236" s="644"/>
      <c r="CX236" s="644"/>
      <c r="CY236" s="644"/>
      <c r="CZ236" s="644"/>
    </row>
    <row r="237" spans="1:104" s="209" customFormat="1" ht="14.25" x14ac:dyDescent="0.2">
      <c r="A237" s="301"/>
      <c r="B237" s="301"/>
      <c r="C237" s="301"/>
      <c r="D237" s="301"/>
      <c r="E237" s="301"/>
      <c r="F237" s="301"/>
      <c r="G237" s="301"/>
      <c r="H237" s="301"/>
      <c r="I237" s="301"/>
      <c r="J237" s="301"/>
      <c r="K237" s="301"/>
      <c r="L237" s="301"/>
      <c r="M237" s="301"/>
      <c r="N237" s="301"/>
      <c r="O237" s="301"/>
      <c r="P237" s="301"/>
      <c r="Q237" s="301"/>
      <c r="R237" s="301"/>
      <c r="S237" s="301"/>
      <c r="T237" s="301"/>
      <c r="U237" s="301"/>
      <c r="V237" s="301"/>
      <c r="W237" s="301"/>
      <c r="X237" s="301"/>
      <c r="Y237" s="301"/>
      <c r="Z237" s="301"/>
      <c r="AA237" s="301"/>
      <c r="AB237" s="301"/>
      <c r="AC237" s="301"/>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1"/>
      <c r="AY237" s="301"/>
      <c r="AZ237" s="301"/>
      <c r="BA237" s="301"/>
      <c r="BB237" s="301"/>
      <c r="BC237" s="301"/>
      <c r="BD237" s="301"/>
      <c r="BE237" s="301"/>
      <c r="BF237" s="301"/>
      <c r="BG237" s="301"/>
      <c r="BH237" s="301"/>
      <c r="BI237" s="301"/>
      <c r="BJ237" s="301"/>
      <c r="BK237" s="301"/>
      <c r="BL237" s="301"/>
      <c r="BM237" s="301"/>
      <c r="BN237" s="301"/>
      <c r="BO237" s="301"/>
      <c r="BP237" s="301"/>
      <c r="BQ237" s="301"/>
      <c r="BR237" s="301"/>
      <c r="BS237" s="301"/>
      <c r="BT237" s="301"/>
      <c r="BU237" s="301"/>
      <c r="BV237" s="301"/>
      <c r="BW237" s="301"/>
      <c r="BX237" s="301"/>
      <c r="BY237" s="301"/>
      <c r="BZ237" s="301"/>
      <c r="CA237" s="301"/>
      <c r="CB237" s="301"/>
      <c r="CC237" s="301"/>
      <c r="CD237" s="301"/>
      <c r="CE237" s="301"/>
      <c r="CF237" s="301"/>
      <c r="CG237" s="301"/>
      <c r="CH237" s="301"/>
      <c r="CI237" s="301"/>
      <c r="CJ237" s="301"/>
      <c r="CK237" s="301"/>
      <c r="CL237" s="301"/>
      <c r="CM237" s="301"/>
      <c r="CN237" s="301"/>
      <c r="CO237" s="301"/>
      <c r="CP237" s="301"/>
      <c r="CQ237" s="301"/>
      <c r="CR237" s="301"/>
      <c r="CS237" s="301"/>
      <c r="CT237" s="301"/>
      <c r="CU237" s="301"/>
      <c r="CV237" s="301"/>
      <c r="CW237" s="301"/>
      <c r="CX237" s="301"/>
      <c r="CY237" s="301"/>
      <c r="CZ237" s="301"/>
    </row>
    <row r="238" spans="1:104" s="209" customFormat="1" ht="14.25" x14ac:dyDescent="0.2">
      <c r="A238" s="302" t="s">
        <v>46</v>
      </c>
      <c r="B238" s="302"/>
      <c r="C238" s="302"/>
      <c r="D238" s="302"/>
      <c r="E238" s="302"/>
      <c r="F238" s="302"/>
      <c r="G238" s="302"/>
      <c r="H238" s="302"/>
      <c r="I238" s="302"/>
      <c r="J238" s="302"/>
      <c r="K238" s="302"/>
      <c r="L238" s="302"/>
      <c r="M238" s="302"/>
      <c r="N238" s="302"/>
      <c r="O238" s="302"/>
      <c r="P238" s="302"/>
      <c r="Q238" s="302"/>
      <c r="R238" s="302"/>
      <c r="S238" s="302"/>
      <c r="T238" s="302"/>
      <c r="U238" s="302"/>
      <c r="V238" s="302"/>
      <c r="W238" s="604" t="s">
        <v>449</v>
      </c>
      <c r="X238" s="604"/>
      <c r="Y238" s="604"/>
      <c r="Z238" s="604"/>
      <c r="AA238" s="604"/>
      <c r="AB238" s="604"/>
      <c r="AC238" s="604"/>
      <c r="AD238" s="604"/>
      <c r="AE238" s="604"/>
      <c r="AF238" s="604"/>
      <c r="AG238" s="604"/>
      <c r="AH238" s="604"/>
      <c r="AI238" s="604"/>
      <c r="AJ238" s="604"/>
      <c r="AK238" s="604"/>
      <c r="AL238" s="604"/>
      <c r="AM238" s="604"/>
      <c r="AN238" s="604"/>
      <c r="AO238" s="604"/>
      <c r="AP238" s="604"/>
      <c r="AQ238" s="604"/>
      <c r="AR238" s="604"/>
      <c r="AS238" s="604"/>
      <c r="AT238" s="604"/>
      <c r="AU238" s="604"/>
      <c r="AV238" s="604"/>
      <c r="AW238" s="604"/>
      <c r="AX238" s="604"/>
      <c r="AY238" s="604"/>
      <c r="AZ238" s="604"/>
      <c r="BA238" s="604"/>
      <c r="BB238" s="604"/>
      <c r="BC238" s="604"/>
      <c r="BD238" s="604"/>
      <c r="BE238" s="604"/>
      <c r="BF238" s="604"/>
      <c r="BG238" s="604"/>
      <c r="BH238" s="604"/>
      <c r="BI238" s="604"/>
      <c r="BJ238" s="604"/>
      <c r="BK238" s="604"/>
      <c r="BL238" s="604"/>
      <c r="BM238" s="604"/>
      <c r="BN238" s="604"/>
      <c r="BO238" s="604"/>
      <c r="BP238" s="604"/>
      <c r="BQ238" s="604"/>
      <c r="BR238" s="604"/>
      <c r="BS238" s="604"/>
      <c r="BT238" s="604"/>
      <c r="BU238" s="604"/>
      <c r="BV238" s="604"/>
      <c r="BW238" s="604"/>
      <c r="BX238" s="604"/>
      <c r="BY238" s="604"/>
      <c r="BZ238" s="604"/>
      <c r="CA238" s="604"/>
      <c r="CB238" s="604"/>
      <c r="CC238" s="604"/>
      <c r="CD238" s="604"/>
      <c r="CE238" s="604"/>
      <c r="CF238" s="604"/>
      <c r="CG238" s="604"/>
      <c r="CH238" s="604"/>
      <c r="CI238" s="604"/>
      <c r="CJ238" s="604"/>
      <c r="CK238" s="604"/>
      <c r="CL238" s="604"/>
      <c r="CM238" s="604"/>
      <c r="CN238" s="604"/>
      <c r="CO238" s="604"/>
      <c r="CP238" s="604"/>
      <c r="CQ238" s="604"/>
      <c r="CR238" s="604"/>
      <c r="CS238" s="604"/>
      <c r="CT238" s="604"/>
      <c r="CU238" s="604"/>
      <c r="CV238" s="604"/>
      <c r="CW238" s="604"/>
      <c r="CX238" s="604"/>
      <c r="CY238" s="604"/>
      <c r="CZ238" s="604"/>
    </row>
    <row r="239" spans="1:104" s="209" customFormat="1" ht="14.25" x14ac:dyDescent="0.2">
      <c r="A239" s="301"/>
      <c r="B239" s="301"/>
      <c r="C239" s="301"/>
      <c r="D239" s="301"/>
      <c r="E239" s="301"/>
      <c r="F239" s="301"/>
      <c r="G239" s="301"/>
      <c r="H239" s="301"/>
      <c r="I239" s="301"/>
      <c r="J239" s="301"/>
      <c r="K239" s="301"/>
      <c r="L239" s="301"/>
      <c r="M239" s="301"/>
      <c r="N239" s="301"/>
      <c r="O239" s="301"/>
      <c r="P239" s="301"/>
      <c r="Q239" s="301"/>
      <c r="R239" s="301"/>
      <c r="S239" s="301"/>
      <c r="T239" s="301"/>
      <c r="U239" s="301"/>
      <c r="V239" s="301"/>
      <c r="W239" s="301"/>
      <c r="X239" s="301"/>
      <c r="Y239" s="301"/>
      <c r="Z239" s="301"/>
      <c r="AA239" s="301"/>
      <c r="AB239" s="301"/>
      <c r="AC239" s="301"/>
      <c r="AD239" s="301"/>
      <c r="AE239" s="301"/>
      <c r="AF239" s="301"/>
      <c r="AG239" s="301"/>
      <c r="AH239" s="301"/>
      <c r="AI239" s="301"/>
      <c r="AJ239" s="301"/>
      <c r="AK239" s="301"/>
      <c r="AL239" s="301"/>
      <c r="AM239" s="301"/>
      <c r="AN239" s="301"/>
      <c r="AO239" s="301"/>
      <c r="AP239" s="301"/>
      <c r="AQ239" s="301"/>
      <c r="AR239" s="301"/>
      <c r="AS239" s="301"/>
      <c r="AT239" s="301"/>
      <c r="AU239" s="301"/>
      <c r="AV239" s="301"/>
      <c r="AW239" s="301"/>
      <c r="AX239" s="301"/>
      <c r="AY239" s="301"/>
      <c r="AZ239" s="301"/>
      <c r="BA239" s="301"/>
      <c r="BB239" s="301"/>
      <c r="BC239" s="301"/>
      <c r="BD239" s="301"/>
      <c r="BE239" s="301"/>
      <c r="BF239" s="301"/>
      <c r="BG239" s="301"/>
      <c r="BH239" s="301"/>
      <c r="BI239" s="301"/>
      <c r="BJ239" s="301"/>
      <c r="BK239" s="301"/>
      <c r="BL239" s="301"/>
      <c r="BM239" s="301"/>
      <c r="BN239" s="301"/>
      <c r="BO239" s="301"/>
      <c r="BP239" s="301"/>
      <c r="BQ239" s="301"/>
      <c r="BR239" s="301"/>
      <c r="BS239" s="301"/>
      <c r="BT239" s="301"/>
      <c r="BU239" s="301"/>
      <c r="BV239" s="301"/>
      <c r="BW239" s="301"/>
      <c r="BX239" s="301"/>
      <c r="BY239" s="301"/>
      <c r="BZ239" s="301"/>
      <c r="CA239" s="301"/>
      <c r="CB239" s="301"/>
      <c r="CC239" s="301"/>
      <c r="CD239" s="301"/>
      <c r="CE239" s="301"/>
      <c r="CF239" s="301"/>
      <c r="CG239" s="301"/>
      <c r="CH239" s="301"/>
      <c r="CI239" s="301"/>
      <c r="CJ239" s="301"/>
      <c r="CK239" s="301"/>
      <c r="CL239" s="301"/>
      <c r="CM239" s="301"/>
      <c r="CN239" s="301"/>
      <c r="CO239" s="301"/>
      <c r="CP239" s="301"/>
      <c r="CQ239" s="301"/>
      <c r="CR239" s="301"/>
      <c r="CS239" s="301"/>
      <c r="CT239" s="301"/>
      <c r="CU239" s="301"/>
      <c r="CV239" s="301"/>
      <c r="CW239" s="301"/>
      <c r="CX239" s="301"/>
      <c r="CY239" s="301"/>
      <c r="CZ239" s="301"/>
    </row>
    <row r="240" spans="1:104" s="210" customFormat="1" ht="45" customHeight="1" x14ac:dyDescent="0.25">
      <c r="A240" s="565" t="s">
        <v>48</v>
      </c>
      <c r="B240" s="566"/>
      <c r="C240" s="566"/>
      <c r="D240" s="566"/>
      <c r="E240" s="566"/>
      <c r="F240" s="566"/>
      <c r="G240" s="567"/>
      <c r="H240" s="565" t="s">
        <v>0</v>
      </c>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6"/>
      <c r="AL240" s="566"/>
      <c r="AM240" s="566"/>
      <c r="AN240" s="567"/>
      <c r="AO240" s="565" t="s">
        <v>85</v>
      </c>
      <c r="AP240" s="566"/>
      <c r="AQ240" s="566"/>
      <c r="AR240" s="566"/>
      <c r="AS240" s="566"/>
      <c r="AT240" s="566"/>
      <c r="AU240" s="566"/>
      <c r="AV240" s="566"/>
      <c r="AW240" s="566"/>
      <c r="AX240" s="566"/>
      <c r="AY240" s="566"/>
      <c r="AZ240" s="566"/>
      <c r="BA240" s="566"/>
      <c r="BB240" s="566"/>
      <c r="BC240" s="566"/>
      <c r="BD240" s="567"/>
      <c r="BE240" s="565" t="s">
        <v>86</v>
      </c>
      <c r="BF240" s="566"/>
      <c r="BG240" s="566"/>
      <c r="BH240" s="566"/>
      <c r="BI240" s="566"/>
      <c r="BJ240" s="566"/>
      <c r="BK240" s="566"/>
      <c r="BL240" s="566"/>
      <c r="BM240" s="566"/>
      <c r="BN240" s="566"/>
      <c r="BO240" s="566"/>
      <c r="BP240" s="566"/>
      <c r="BQ240" s="566"/>
      <c r="BR240" s="566"/>
      <c r="BS240" s="566"/>
      <c r="BT240" s="567"/>
      <c r="BU240" s="565" t="s">
        <v>87</v>
      </c>
      <c r="BV240" s="566"/>
      <c r="BW240" s="566"/>
      <c r="BX240" s="566"/>
      <c r="BY240" s="566"/>
      <c r="BZ240" s="566"/>
      <c r="CA240" s="566"/>
      <c r="CB240" s="566"/>
      <c r="CC240" s="566"/>
      <c r="CD240" s="566"/>
      <c r="CE240" s="566"/>
      <c r="CF240" s="566"/>
      <c r="CG240" s="566"/>
      <c r="CH240" s="566"/>
      <c r="CI240" s="566"/>
      <c r="CJ240" s="567"/>
      <c r="CK240" s="565" t="s">
        <v>95</v>
      </c>
      <c r="CL240" s="566"/>
      <c r="CM240" s="566"/>
      <c r="CN240" s="566"/>
      <c r="CO240" s="566"/>
      <c r="CP240" s="566"/>
      <c r="CQ240" s="566"/>
      <c r="CR240" s="566"/>
      <c r="CS240" s="566"/>
      <c r="CT240" s="566"/>
      <c r="CU240" s="566"/>
      <c r="CV240" s="566"/>
      <c r="CW240" s="566"/>
      <c r="CX240" s="566"/>
      <c r="CY240" s="566"/>
      <c r="CZ240" s="567"/>
    </row>
    <row r="241" spans="1:104" s="3" customFormat="1" ht="12.75" x14ac:dyDescent="0.25">
      <c r="A241" s="582">
        <v>1</v>
      </c>
      <c r="B241" s="582"/>
      <c r="C241" s="582"/>
      <c r="D241" s="582"/>
      <c r="E241" s="582"/>
      <c r="F241" s="582"/>
      <c r="G241" s="582"/>
      <c r="H241" s="582">
        <v>2</v>
      </c>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2"/>
      <c r="AL241" s="582"/>
      <c r="AM241" s="582"/>
      <c r="AN241" s="582"/>
      <c r="AO241" s="582">
        <v>3</v>
      </c>
      <c r="AP241" s="582"/>
      <c r="AQ241" s="582"/>
      <c r="AR241" s="582"/>
      <c r="AS241" s="582"/>
      <c r="AT241" s="582"/>
      <c r="AU241" s="582"/>
      <c r="AV241" s="582"/>
      <c r="AW241" s="582"/>
      <c r="AX241" s="582"/>
      <c r="AY241" s="582"/>
      <c r="AZ241" s="582"/>
      <c r="BA241" s="582"/>
      <c r="BB241" s="582"/>
      <c r="BC241" s="582"/>
      <c r="BD241" s="582"/>
      <c r="BE241" s="582">
        <v>4</v>
      </c>
      <c r="BF241" s="582"/>
      <c r="BG241" s="582"/>
      <c r="BH241" s="582"/>
      <c r="BI241" s="582"/>
      <c r="BJ241" s="582"/>
      <c r="BK241" s="582"/>
      <c r="BL241" s="582"/>
      <c r="BM241" s="582"/>
      <c r="BN241" s="582"/>
      <c r="BO241" s="582"/>
      <c r="BP241" s="582"/>
      <c r="BQ241" s="582"/>
      <c r="BR241" s="582"/>
      <c r="BS241" s="582"/>
      <c r="BT241" s="582"/>
      <c r="BU241" s="582">
        <v>5</v>
      </c>
      <c r="BV241" s="582"/>
      <c r="BW241" s="582"/>
      <c r="BX241" s="582"/>
      <c r="BY241" s="582"/>
      <c r="BZ241" s="582"/>
      <c r="CA241" s="582"/>
      <c r="CB241" s="582"/>
      <c r="CC241" s="582"/>
      <c r="CD241" s="582"/>
      <c r="CE241" s="582"/>
      <c r="CF241" s="582"/>
      <c r="CG241" s="582"/>
      <c r="CH241" s="582"/>
      <c r="CI241" s="582"/>
      <c r="CJ241" s="582"/>
      <c r="CK241" s="582">
        <v>6</v>
      </c>
      <c r="CL241" s="582"/>
      <c r="CM241" s="582"/>
      <c r="CN241" s="582"/>
      <c r="CO241" s="582"/>
      <c r="CP241" s="582"/>
      <c r="CQ241" s="582"/>
      <c r="CR241" s="582"/>
      <c r="CS241" s="582"/>
      <c r="CT241" s="582"/>
      <c r="CU241" s="582"/>
      <c r="CV241" s="582"/>
      <c r="CW241" s="582"/>
      <c r="CX241" s="582"/>
      <c r="CY241" s="582"/>
      <c r="CZ241" s="582"/>
    </row>
    <row r="242" spans="1:104" s="198" customFormat="1" ht="15" customHeight="1" x14ac:dyDescent="0.25">
      <c r="A242" s="611" t="s">
        <v>438</v>
      </c>
      <c r="B242" s="612"/>
      <c r="C242" s="612"/>
      <c r="D242" s="612"/>
      <c r="E242" s="612"/>
      <c r="F242" s="612"/>
      <c r="G242" s="612"/>
      <c r="H242" s="612"/>
      <c r="I242" s="612"/>
      <c r="J242" s="612"/>
      <c r="K242" s="612"/>
      <c r="L242" s="612"/>
      <c r="M242" s="612"/>
      <c r="N242" s="612"/>
      <c r="O242" s="612"/>
      <c r="P242" s="612"/>
      <c r="Q242" s="612"/>
      <c r="R242" s="612"/>
      <c r="S242" s="612"/>
      <c r="T242" s="612"/>
      <c r="U242" s="612"/>
      <c r="V242" s="612"/>
      <c r="W242" s="612"/>
      <c r="X242" s="612"/>
      <c r="Y242" s="612"/>
      <c r="Z242" s="612"/>
      <c r="AA242" s="612"/>
      <c r="AB242" s="612"/>
      <c r="AC242" s="612"/>
      <c r="AD242" s="612"/>
      <c r="AE242" s="612"/>
      <c r="AF242" s="612"/>
      <c r="AG242" s="612"/>
      <c r="AH242" s="612"/>
      <c r="AI242" s="612"/>
      <c r="AJ242" s="612"/>
      <c r="AK242" s="612"/>
      <c r="AL242" s="612"/>
      <c r="AM242" s="612"/>
      <c r="AN242" s="612"/>
      <c r="AO242" s="612"/>
      <c r="AP242" s="612"/>
      <c r="AQ242" s="612"/>
      <c r="AR242" s="612"/>
      <c r="AS242" s="612"/>
      <c r="AT242" s="612"/>
      <c r="AU242" s="612"/>
      <c r="AV242" s="612"/>
      <c r="AW242" s="612"/>
      <c r="AX242" s="612"/>
      <c r="AY242" s="612"/>
      <c r="AZ242" s="612"/>
      <c r="BA242" s="612"/>
      <c r="BB242" s="612"/>
      <c r="BC242" s="612"/>
      <c r="BD242" s="612"/>
      <c r="BE242" s="612"/>
      <c r="BF242" s="612"/>
      <c r="BG242" s="612"/>
      <c r="BH242" s="612"/>
      <c r="BI242" s="612"/>
      <c r="BJ242" s="612"/>
      <c r="BK242" s="612"/>
      <c r="BL242" s="612"/>
      <c r="BM242" s="612"/>
      <c r="BN242" s="612"/>
      <c r="BO242" s="612"/>
      <c r="BP242" s="612"/>
      <c r="BQ242" s="612"/>
      <c r="BR242" s="612"/>
      <c r="BS242" s="612"/>
      <c r="BT242" s="612"/>
      <c r="BU242" s="612"/>
      <c r="BV242" s="612"/>
      <c r="BW242" s="612"/>
      <c r="BX242" s="612"/>
      <c r="BY242" s="612"/>
      <c r="BZ242" s="612"/>
      <c r="CA242" s="612"/>
      <c r="CB242" s="612"/>
      <c r="CC242" s="612"/>
      <c r="CD242" s="612"/>
      <c r="CE242" s="612"/>
      <c r="CF242" s="612"/>
      <c r="CG242" s="612"/>
      <c r="CH242" s="612"/>
      <c r="CI242" s="612"/>
      <c r="CJ242" s="612"/>
      <c r="CK242" s="612"/>
      <c r="CL242" s="612"/>
      <c r="CM242" s="612"/>
      <c r="CN242" s="612"/>
      <c r="CO242" s="612"/>
      <c r="CP242" s="612"/>
      <c r="CQ242" s="612"/>
      <c r="CR242" s="612"/>
      <c r="CS242" s="612"/>
      <c r="CT242" s="612"/>
      <c r="CU242" s="612"/>
      <c r="CV242" s="612"/>
      <c r="CW242" s="612"/>
      <c r="CX242" s="612"/>
      <c r="CY242" s="612"/>
      <c r="CZ242" s="613"/>
    </row>
    <row r="243" spans="1:104" s="4" customFormat="1" ht="15" customHeight="1" x14ac:dyDescent="0.25">
      <c r="A243" s="614" t="s">
        <v>424</v>
      </c>
      <c r="B243" s="615"/>
      <c r="C243" s="615"/>
      <c r="D243" s="615"/>
      <c r="E243" s="615"/>
      <c r="F243" s="615"/>
      <c r="G243" s="616"/>
      <c r="H243" s="617" t="s">
        <v>450</v>
      </c>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18"/>
      <c r="AL243" s="618"/>
      <c r="AM243" s="618"/>
      <c r="AN243" s="619"/>
      <c r="AO243" s="605">
        <v>5878</v>
      </c>
      <c r="AP243" s="606"/>
      <c r="AQ243" s="606"/>
      <c r="AR243" s="606"/>
      <c r="AS243" s="606"/>
      <c r="AT243" s="606"/>
      <c r="AU243" s="606"/>
      <c r="AV243" s="606"/>
      <c r="AW243" s="606"/>
      <c r="AX243" s="606"/>
      <c r="AY243" s="606"/>
      <c r="AZ243" s="606"/>
      <c r="BA243" s="606"/>
      <c r="BB243" s="606"/>
      <c r="BC243" s="606"/>
      <c r="BD243" s="607"/>
      <c r="BE243" s="671">
        <f>CK243/AO243</f>
        <v>23.547812181013953</v>
      </c>
      <c r="BF243" s="672"/>
      <c r="BG243" s="672"/>
      <c r="BH243" s="672"/>
      <c r="BI243" s="672"/>
      <c r="BJ243" s="672"/>
      <c r="BK243" s="672"/>
      <c r="BL243" s="672"/>
      <c r="BM243" s="672"/>
      <c r="BN243" s="672"/>
      <c r="BO243" s="672"/>
      <c r="BP243" s="672"/>
      <c r="BQ243" s="672"/>
      <c r="BR243" s="672"/>
      <c r="BS243" s="672"/>
      <c r="BT243" s="673"/>
      <c r="BU243" s="605"/>
      <c r="BV243" s="606"/>
      <c r="BW243" s="606"/>
      <c r="BX243" s="606"/>
      <c r="BY243" s="606"/>
      <c r="BZ243" s="606"/>
      <c r="CA243" s="606"/>
      <c r="CB243" s="606"/>
      <c r="CC243" s="606"/>
      <c r="CD243" s="606"/>
      <c r="CE243" s="606"/>
      <c r="CF243" s="606"/>
      <c r="CG243" s="606"/>
      <c r="CH243" s="606"/>
      <c r="CI243" s="606"/>
      <c r="CJ243" s="607"/>
      <c r="CK243" s="620">
        <v>138414.04</v>
      </c>
      <c r="CL243" s="621"/>
      <c r="CM243" s="621"/>
      <c r="CN243" s="621"/>
      <c r="CO243" s="621"/>
      <c r="CP243" s="621"/>
      <c r="CQ243" s="621"/>
      <c r="CR243" s="621"/>
      <c r="CS243" s="621"/>
      <c r="CT243" s="621"/>
      <c r="CU243" s="621"/>
      <c r="CV243" s="621"/>
      <c r="CW243" s="621"/>
      <c r="CX243" s="621"/>
      <c r="CY243" s="621"/>
      <c r="CZ243" s="622"/>
    </row>
    <row r="244" spans="1:104" s="4" customFormat="1" ht="15" customHeight="1" x14ac:dyDescent="0.25">
      <c r="A244" s="614" t="s">
        <v>524</v>
      </c>
      <c r="B244" s="615"/>
      <c r="C244" s="615"/>
      <c r="D244" s="615"/>
      <c r="E244" s="615"/>
      <c r="F244" s="615"/>
      <c r="G244" s="616"/>
      <c r="H244" s="617" t="s">
        <v>451</v>
      </c>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18"/>
      <c r="AL244" s="618"/>
      <c r="AM244" s="618"/>
      <c r="AN244" s="619"/>
      <c r="AO244" s="605">
        <v>278.56</v>
      </c>
      <c r="AP244" s="606"/>
      <c r="AQ244" s="606"/>
      <c r="AR244" s="606"/>
      <c r="AS244" s="606"/>
      <c r="AT244" s="606"/>
      <c r="AU244" s="606"/>
      <c r="AV244" s="606"/>
      <c r="AW244" s="606"/>
      <c r="AX244" s="606"/>
      <c r="AY244" s="606"/>
      <c r="AZ244" s="606"/>
      <c r="BA244" s="606"/>
      <c r="BB244" s="606"/>
      <c r="BC244" s="606"/>
      <c r="BD244" s="607"/>
      <c r="BE244" s="605">
        <v>923.46</v>
      </c>
      <c r="BF244" s="606"/>
      <c r="BG244" s="606"/>
      <c r="BH244" s="606"/>
      <c r="BI244" s="606"/>
      <c r="BJ244" s="606"/>
      <c r="BK244" s="606"/>
      <c r="BL244" s="606"/>
      <c r="BM244" s="606"/>
      <c r="BN244" s="606"/>
      <c r="BO244" s="606"/>
      <c r="BP244" s="606"/>
      <c r="BQ244" s="606"/>
      <c r="BR244" s="606"/>
      <c r="BS244" s="606"/>
      <c r="BT244" s="607"/>
      <c r="BU244" s="605"/>
      <c r="BV244" s="606"/>
      <c r="BW244" s="606"/>
      <c r="BX244" s="606"/>
      <c r="BY244" s="606"/>
      <c r="BZ244" s="606"/>
      <c r="CA244" s="606"/>
      <c r="CB244" s="606"/>
      <c r="CC244" s="606"/>
      <c r="CD244" s="606"/>
      <c r="CE244" s="606"/>
      <c r="CF244" s="606"/>
      <c r="CG244" s="606"/>
      <c r="CH244" s="606"/>
      <c r="CI244" s="606"/>
      <c r="CJ244" s="607"/>
      <c r="CK244" s="620">
        <v>179391.62</v>
      </c>
      <c r="CL244" s="621"/>
      <c r="CM244" s="621"/>
      <c r="CN244" s="621"/>
      <c r="CO244" s="621"/>
      <c r="CP244" s="621"/>
      <c r="CQ244" s="621"/>
      <c r="CR244" s="621"/>
      <c r="CS244" s="621"/>
      <c r="CT244" s="621"/>
      <c r="CU244" s="621"/>
      <c r="CV244" s="621"/>
      <c r="CW244" s="621"/>
      <c r="CX244" s="621"/>
      <c r="CY244" s="621"/>
      <c r="CZ244" s="622"/>
    </row>
    <row r="245" spans="1:104" s="4" customFormat="1" ht="15" customHeight="1" x14ac:dyDescent="0.25">
      <c r="A245" s="549" t="s">
        <v>262</v>
      </c>
      <c r="B245" s="550"/>
      <c r="C245" s="550"/>
      <c r="D245" s="550"/>
      <c r="E245" s="550"/>
      <c r="F245" s="550"/>
      <c r="G245" s="550"/>
      <c r="H245" s="550"/>
      <c r="I245" s="550"/>
      <c r="J245" s="550"/>
      <c r="K245" s="550"/>
      <c r="L245" s="550"/>
      <c r="M245" s="550"/>
      <c r="N245" s="550"/>
      <c r="O245" s="550"/>
      <c r="P245" s="550"/>
      <c r="Q245" s="550"/>
      <c r="R245" s="550"/>
      <c r="S245" s="550"/>
      <c r="T245" s="550"/>
      <c r="U245" s="550"/>
      <c r="V245" s="550"/>
      <c r="W245" s="550"/>
      <c r="X245" s="550"/>
      <c r="Y245" s="550"/>
      <c r="Z245" s="550"/>
      <c r="AA245" s="550"/>
      <c r="AB245" s="550"/>
      <c r="AC245" s="550"/>
      <c r="AD245" s="550"/>
      <c r="AE245" s="550"/>
      <c r="AF245" s="550"/>
      <c r="AG245" s="550"/>
      <c r="AH245" s="550"/>
      <c r="AI245" s="550"/>
      <c r="AJ245" s="550"/>
      <c r="AK245" s="550"/>
      <c r="AL245" s="550"/>
      <c r="AM245" s="550"/>
      <c r="AN245" s="551"/>
      <c r="AO245" s="605" t="s">
        <v>4</v>
      </c>
      <c r="AP245" s="606"/>
      <c r="AQ245" s="606"/>
      <c r="AR245" s="606"/>
      <c r="AS245" s="606"/>
      <c r="AT245" s="606"/>
      <c r="AU245" s="606"/>
      <c r="AV245" s="606"/>
      <c r="AW245" s="606"/>
      <c r="AX245" s="606"/>
      <c r="AY245" s="606"/>
      <c r="AZ245" s="606"/>
      <c r="BA245" s="606"/>
      <c r="BB245" s="606"/>
      <c r="BC245" s="606"/>
      <c r="BD245" s="607"/>
      <c r="BE245" s="605" t="s">
        <v>4</v>
      </c>
      <c r="BF245" s="606"/>
      <c r="BG245" s="606"/>
      <c r="BH245" s="606"/>
      <c r="BI245" s="606"/>
      <c r="BJ245" s="606"/>
      <c r="BK245" s="606"/>
      <c r="BL245" s="606"/>
      <c r="BM245" s="606"/>
      <c r="BN245" s="606"/>
      <c r="BO245" s="606"/>
      <c r="BP245" s="606"/>
      <c r="BQ245" s="606"/>
      <c r="BR245" s="606"/>
      <c r="BS245" s="606"/>
      <c r="BT245" s="607"/>
      <c r="BU245" s="605" t="s">
        <v>4</v>
      </c>
      <c r="BV245" s="606"/>
      <c r="BW245" s="606"/>
      <c r="BX245" s="606"/>
      <c r="BY245" s="606"/>
      <c r="BZ245" s="606"/>
      <c r="CA245" s="606"/>
      <c r="CB245" s="606"/>
      <c r="CC245" s="606"/>
      <c r="CD245" s="606"/>
      <c r="CE245" s="606"/>
      <c r="CF245" s="606"/>
      <c r="CG245" s="606"/>
      <c r="CH245" s="606"/>
      <c r="CI245" s="606"/>
      <c r="CJ245" s="607"/>
      <c r="CK245" s="608">
        <f>CK244+CK243</f>
        <v>317805.66000000003</v>
      </c>
      <c r="CL245" s="609"/>
      <c r="CM245" s="609"/>
      <c r="CN245" s="609"/>
      <c r="CO245" s="609"/>
      <c r="CP245" s="609"/>
      <c r="CQ245" s="609"/>
      <c r="CR245" s="609"/>
      <c r="CS245" s="609"/>
      <c r="CT245" s="609"/>
      <c r="CU245" s="609"/>
      <c r="CV245" s="609"/>
      <c r="CW245" s="609"/>
      <c r="CX245" s="609"/>
      <c r="CY245" s="609"/>
      <c r="CZ245" s="610"/>
    </row>
    <row r="246" spans="1:104" s="4" customFormat="1" ht="15" customHeight="1" x14ac:dyDescent="0.25">
      <c r="A246" s="633" t="s">
        <v>530</v>
      </c>
      <c r="B246" s="634"/>
      <c r="C246" s="634"/>
      <c r="D246" s="634"/>
      <c r="E246" s="634"/>
      <c r="F246" s="634"/>
      <c r="G246" s="634"/>
      <c r="H246" s="634"/>
      <c r="I246" s="634"/>
      <c r="J246" s="634"/>
      <c r="K246" s="634"/>
      <c r="L246" s="634"/>
      <c r="M246" s="634"/>
      <c r="N246" s="634"/>
      <c r="O246" s="634"/>
      <c r="P246" s="634"/>
      <c r="Q246" s="634"/>
      <c r="R246" s="634"/>
      <c r="S246" s="634"/>
      <c r="T246" s="634"/>
      <c r="U246" s="634"/>
      <c r="V246" s="634"/>
      <c r="W246" s="634"/>
      <c r="X246" s="634"/>
      <c r="Y246" s="634"/>
      <c r="Z246" s="634"/>
      <c r="AA246" s="634"/>
      <c r="AB246" s="634"/>
      <c r="AC246" s="634"/>
      <c r="AD246" s="634"/>
      <c r="AE246" s="634"/>
      <c r="AF246" s="634"/>
      <c r="AG246" s="634"/>
      <c r="AH246" s="634"/>
      <c r="AI246" s="634"/>
      <c r="AJ246" s="634"/>
      <c r="AK246" s="634"/>
      <c r="AL246" s="634"/>
      <c r="AM246" s="634"/>
      <c r="AN246" s="634"/>
      <c r="AO246" s="634"/>
      <c r="AP246" s="634"/>
      <c r="AQ246" s="634"/>
      <c r="AR246" s="634"/>
      <c r="AS246" s="634"/>
      <c r="AT246" s="634"/>
      <c r="AU246" s="634"/>
      <c r="AV246" s="634"/>
      <c r="AW246" s="634"/>
      <c r="AX246" s="634"/>
      <c r="AY246" s="634"/>
      <c r="AZ246" s="634"/>
      <c r="BA246" s="634"/>
      <c r="BB246" s="634"/>
      <c r="BC246" s="634"/>
      <c r="BD246" s="634"/>
      <c r="BE246" s="634"/>
      <c r="BF246" s="634"/>
      <c r="BG246" s="634"/>
      <c r="BH246" s="634"/>
      <c r="BI246" s="634"/>
      <c r="BJ246" s="634"/>
      <c r="BK246" s="634"/>
      <c r="BL246" s="634"/>
      <c r="BM246" s="634"/>
      <c r="BN246" s="634"/>
      <c r="BO246" s="634"/>
      <c r="BP246" s="634"/>
      <c r="BQ246" s="634"/>
      <c r="BR246" s="634"/>
      <c r="BS246" s="634"/>
      <c r="BT246" s="634"/>
      <c r="BU246" s="634"/>
      <c r="BV246" s="634"/>
      <c r="BW246" s="634"/>
      <c r="BX246" s="634"/>
      <c r="BY246" s="634"/>
      <c r="BZ246" s="634"/>
      <c r="CA246" s="634"/>
      <c r="CB246" s="634"/>
      <c r="CC246" s="634"/>
      <c r="CD246" s="634"/>
      <c r="CE246" s="634"/>
      <c r="CF246" s="634"/>
      <c r="CG246" s="634"/>
      <c r="CH246" s="634"/>
      <c r="CI246" s="634"/>
      <c r="CJ246" s="634"/>
      <c r="CK246" s="634"/>
      <c r="CL246" s="634"/>
      <c r="CM246" s="634"/>
      <c r="CN246" s="634"/>
      <c r="CO246" s="634"/>
      <c r="CP246" s="634"/>
      <c r="CQ246" s="634"/>
      <c r="CR246" s="634"/>
      <c r="CS246" s="634"/>
      <c r="CT246" s="634"/>
      <c r="CU246" s="634"/>
      <c r="CV246" s="634"/>
      <c r="CW246" s="634"/>
      <c r="CX246" s="634"/>
      <c r="CY246" s="634"/>
      <c r="CZ246" s="635"/>
    </row>
    <row r="247" spans="1:104" s="4" customFormat="1" ht="15" customHeight="1" x14ac:dyDescent="0.25">
      <c r="A247" s="614" t="s">
        <v>66</v>
      </c>
      <c r="B247" s="615"/>
      <c r="C247" s="615"/>
      <c r="D247" s="615"/>
      <c r="E247" s="615"/>
      <c r="F247" s="615"/>
      <c r="G247" s="616"/>
      <c r="H247" s="617" t="s">
        <v>450</v>
      </c>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18"/>
      <c r="AL247" s="618"/>
      <c r="AM247" s="618"/>
      <c r="AN247" s="619"/>
      <c r="AO247" s="605">
        <v>0.1</v>
      </c>
      <c r="AP247" s="606"/>
      <c r="AQ247" s="606"/>
      <c r="AR247" s="606"/>
      <c r="AS247" s="606"/>
      <c r="AT247" s="606"/>
      <c r="AU247" s="606"/>
      <c r="AV247" s="606"/>
      <c r="AW247" s="606"/>
      <c r="AX247" s="606"/>
      <c r="AY247" s="606"/>
      <c r="AZ247" s="606"/>
      <c r="BA247" s="606"/>
      <c r="BB247" s="606"/>
      <c r="BC247" s="606"/>
      <c r="BD247" s="607"/>
      <c r="BE247" s="605">
        <v>58.41</v>
      </c>
      <c r="BF247" s="606"/>
      <c r="BG247" s="606"/>
      <c r="BH247" s="606"/>
      <c r="BI247" s="606"/>
      <c r="BJ247" s="606"/>
      <c r="BK247" s="606"/>
      <c r="BL247" s="606"/>
      <c r="BM247" s="606"/>
      <c r="BN247" s="606"/>
      <c r="BO247" s="606"/>
      <c r="BP247" s="606"/>
      <c r="BQ247" s="606"/>
      <c r="BR247" s="606"/>
      <c r="BS247" s="606"/>
      <c r="BT247" s="607"/>
      <c r="BU247" s="605"/>
      <c r="BV247" s="606"/>
      <c r="BW247" s="606"/>
      <c r="BX247" s="606"/>
      <c r="BY247" s="606"/>
      <c r="BZ247" s="606"/>
      <c r="CA247" s="606"/>
      <c r="CB247" s="606"/>
      <c r="CC247" s="606"/>
      <c r="CD247" s="606"/>
      <c r="CE247" s="606"/>
      <c r="CF247" s="606"/>
      <c r="CG247" s="606"/>
      <c r="CH247" s="606"/>
      <c r="CI247" s="606"/>
      <c r="CJ247" s="607"/>
      <c r="CK247" s="605">
        <v>58.41</v>
      </c>
      <c r="CL247" s="606"/>
      <c r="CM247" s="606"/>
      <c r="CN247" s="606"/>
      <c r="CO247" s="606"/>
      <c r="CP247" s="606"/>
      <c r="CQ247" s="606"/>
      <c r="CR247" s="606"/>
      <c r="CS247" s="606"/>
      <c r="CT247" s="606"/>
      <c r="CU247" s="606"/>
      <c r="CV247" s="606"/>
      <c r="CW247" s="606"/>
      <c r="CX247" s="606"/>
      <c r="CY247" s="606"/>
      <c r="CZ247" s="607"/>
    </row>
    <row r="248" spans="1:104" s="4" customFormat="1" ht="15" customHeight="1" x14ac:dyDescent="0.25">
      <c r="A248" s="668" t="s">
        <v>262</v>
      </c>
      <c r="B248" s="669"/>
      <c r="C248" s="669"/>
      <c r="D248" s="669"/>
      <c r="E248" s="669"/>
      <c r="F248" s="669"/>
      <c r="G248" s="669"/>
      <c r="H248" s="669"/>
      <c r="I248" s="669"/>
      <c r="J248" s="669"/>
      <c r="K248" s="669"/>
      <c r="L248" s="669"/>
      <c r="M248" s="669"/>
      <c r="N248" s="669"/>
      <c r="O248" s="669"/>
      <c r="P248" s="669"/>
      <c r="Q248" s="669"/>
      <c r="R248" s="669"/>
      <c r="S248" s="669"/>
      <c r="T248" s="669"/>
      <c r="U248" s="669"/>
      <c r="V248" s="669"/>
      <c r="W248" s="669"/>
      <c r="X248" s="669"/>
      <c r="Y248" s="669"/>
      <c r="Z248" s="669"/>
      <c r="AA248" s="669"/>
      <c r="AB248" s="669"/>
      <c r="AC248" s="669"/>
      <c r="AD248" s="669"/>
      <c r="AE248" s="669"/>
      <c r="AF248" s="669"/>
      <c r="AG248" s="669"/>
      <c r="AH248" s="669"/>
      <c r="AI248" s="669"/>
      <c r="AJ248" s="669"/>
      <c r="AK248" s="669"/>
      <c r="AL248" s="669"/>
      <c r="AM248" s="669"/>
      <c r="AN248" s="670"/>
      <c r="AO248" s="605" t="s">
        <v>4</v>
      </c>
      <c r="AP248" s="606"/>
      <c r="AQ248" s="606"/>
      <c r="AR248" s="606"/>
      <c r="AS248" s="606"/>
      <c r="AT248" s="606"/>
      <c r="AU248" s="606"/>
      <c r="AV248" s="606"/>
      <c r="AW248" s="606"/>
      <c r="AX248" s="606"/>
      <c r="AY248" s="606"/>
      <c r="AZ248" s="606"/>
      <c r="BA248" s="606"/>
      <c r="BB248" s="606"/>
      <c r="BC248" s="606"/>
      <c r="BD248" s="607"/>
      <c r="BE248" s="605" t="s">
        <v>4</v>
      </c>
      <c r="BF248" s="606"/>
      <c r="BG248" s="606"/>
      <c r="BH248" s="606"/>
      <c r="BI248" s="606"/>
      <c r="BJ248" s="606"/>
      <c r="BK248" s="606"/>
      <c r="BL248" s="606"/>
      <c r="BM248" s="606"/>
      <c r="BN248" s="606"/>
      <c r="BO248" s="606"/>
      <c r="BP248" s="606"/>
      <c r="BQ248" s="606"/>
      <c r="BR248" s="606"/>
      <c r="BS248" s="606"/>
      <c r="BT248" s="607"/>
      <c r="BU248" s="605" t="s">
        <v>4</v>
      </c>
      <c r="BV248" s="606"/>
      <c r="BW248" s="606"/>
      <c r="BX248" s="606"/>
      <c r="BY248" s="606"/>
      <c r="BZ248" s="606"/>
      <c r="CA248" s="606"/>
      <c r="CB248" s="606"/>
      <c r="CC248" s="606"/>
      <c r="CD248" s="606"/>
      <c r="CE248" s="606"/>
      <c r="CF248" s="606"/>
      <c r="CG248" s="606"/>
      <c r="CH248" s="606"/>
      <c r="CI248" s="606"/>
      <c r="CJ248" s="607"/>
      <c r="CK248" s="639">
        <f>CK247</f>
        <v>58.41</v>
      </c>
      <c r="CL248" s="636"/>
      <c r="CM248" s="636"/>
      <c r="CN248" s="636"/>
      <c r="CO248" s="636"/>
      <c r="CP248" s="636"/>
      <c r="CQ248" s="636"/>
      <c r="CR248" s="636"/>
      <c r="CS248" s="636"/>
      <c r="CT248" s="636"/>
      <c r="CU248" s="636"/>
      <c r="CV248" s="636"/>
      <c r="CW248" s="636"/>
      <c r="CX248" s="636"/>
      <c r="CY248" s="636"/>
      <c r="CZ248" s="637"/>
    </row>
    <row r="249" spans="1:104" s="4" customFormat="1" ht="15" customHeight="1" x14ac:dyDescent="0.25">
      <c r="A249" s="668" t="s">
        <v>55</v>
      </c>
      <c r="B249" s="669"/>
      <c r="C249" s="669"/>
      <c r="D249" s="669"/>
      <c r="E249" s="669"/>
      <c r="F249" s="669"/>
      <c r="G249" s="669"/>
      <c r="H249" s="669"/>
      <c r="I249" s="669"/>
      <c r="J249" s="669"/>
      <c r="K249" s="669"/>
      <c r="L249" s="669"/>
      <c r="M249" s="669"/>
      <c r="N249" s="669"/>
      <c r="O249" s="669"/>
      <c r="P249" s="669"/>
      <c r="Q249" s="669"/>
      <c r="R249" s="669"/>
      <c r="S249" s="669"/>
      <c r="T249" s="669"/>
      <c r="U249" s="669"/>
      <c r="V249" s="669"/>
      <c r="W249" s="669"/>
      <c r="X249" s="669"/>
      <c r="Y249" s="669"/>
      <c r="Z249" s="669"/>
      <c r="AA249" s="669"/>
      <c r="AB249" s="669"/>
      <c r="AC249" s="669"/>
      <c r="AD249" s="669"/>
      <c r="AE249" s="669"/>
      <c r="AF249" s="669"/>
      <c r="AG249" s="669"/>
      <c r="AH249" s="669"/>
      <c r="AI249" s="669"/>
      <c r="AJ249" s="669"/>
      <c r="AK249" s="669"/>
      <c r="AL249" s="669"/>
      <c r="AM249" s="669"/>
      <c r="AN249" s="670"/>
      <c r="AO249" s="605" t="s">
        <v>4</v>
      </c>
      <c r="AP249" s="606"/>
      <c r="AQ249" s="606"/>
      <c r="AR249" s="606"/>
      <c r="AS249" s="606"/>
      <c r="AT249" s="606"/>
      <c r="AU249" s="606"/>
      <c r="AV249" s="606"/>
      <c r="AW249" s="606"/>
      <c r="AX249" s="606"/>
      <c r="AY249" s="606"/>
      <c r="AZ249" s="606"/>
      <c r="BA249" s="606"/>
      <c r="BB249" s="606"/>
      <c r="BC249" s="606"/>
      <c r="BD249" s="607"/>
      <c r="BE249" s="605" t="s">
        <v>4</v>
      </c>
      <c r="BF249" s="606"/>
      <c r="BG249" s="606"/>
      <c r="BH249" s="606"/>
      <c r="BI249" s="606"/>
      <c r="BJ249" s="606"/>
      <c r="BK249" s="606"/>
      <c r="BL249" s="606"/>
      <c r="BM249" s="606"/>
      <c r="BN249" s="606"/>
      <c r="BO249" s="606"/>
      <c r="BP249" s="606"/>
      <c r="BQ249" s="606"/>
      <c r="BR249" s="606"/>
      <c r="BS249" s="606"/>
      <c r="BT249" s="607"/>
      <c r="BU249" s="605" t="s">
        <v>4</v>
      </c>
      <c r="BV249" s="606"/>
      <c r="BW249" s="606"/>
      <c r="BX249" s="606"/>
      <c r="BY249" s="606"/>
      <c r="BZ249" s="606"/>
      <c r="CA249" s="606"/>
      <c r="CB249" s="606"/>
      <c r="CC249" s="606"/>
      <c r="CD249" s="606"/>
      <c r="CE249" s="606"/>
      <c r="CF249" s="606"/>
      <c r="CG249" s="606"/>
      <c r="CH249" s="606"/>
      <c r="CI249" s="606"/>
      <c r="CJ249" s="607"/>
      <c r="CK249" s="608">
        <f>CK245+CK248</f>
        <v>317864.07</v>
      </c>
      <c r="CL249" s="636"/>
      <c r="CM249" s="636"/>
      <c r="CN249" s="636"/>
      <c r="CO249" s="636"/>
      <c r="CP249" s="636"/>
      <c r="CQ249" s="636"/>
      <c r="CR249" s="636"/>
      <c r="CS249" s="636"/>
      <c r="CT249" s="636"/>
      <c r="CU249" s="636"/>
      <c r="CV249" s="636"/>
      <c r="CW249" s="636"/>
      <c r="CX249" s="636"/>
      <c r="CY249" s="636"/>
      <c r="CZ249" s="637"/>
    </row>
    <row r="250" spans="1:104" s="209" customFormat="1" ht="14.25" x14ac:dyDescent="0.2">
      <c r="A250" s="644" t="s">
        <v>621</v>
      </c>
      <c r="B250" s="644"/>
      <c r="C250" s="644"/>
      <c r="D250" s="644"/>
      <c r="E250" s="644"/>
      <c r="F250" s="644"/>
      <c r="G250" s="644"/>
      <c r="H250" s="644"/>
      <c r="I250" s="644"/>
      <c r="J250" s="644"/>
      <c r="K250" s="644"/>
      <c r="L250" s="644"/>
      <c r="M250" s="644"/>
      <c r="N250" s="644"/>
      <c r="O250" s="644"/>
      <c r="P250" s="644"/>
      <c r="Q250" s="644"/>
      <c r="R250" s="644"/>
      <c r="S250" s="644"/>
      <c r="T250" s="644"/>
      <c r="U250" s="644"/>
      <c r="V250" s="644"/>
      <c r="W250" s="644"/>
      <c r="X250" s="644"/>
      <c r="Y250" s="644"/>
      <c r="Z250" s="644"/>
      <c r="AA250" s="644"/>
      <c r="AB250" s="644"/>
      <c r="AC250" s="644"/>
      <c r="AD250" s="644"/>
      <c r="AE250" s="644"/>
      <c r="AF250" s="644"/>
      <c r="AG250" s="644"/>
      <c r="AH250" s="644"/>
      <c r="AI250" s="644"/>
      <c r="AJ250" s="644"/>
      <c r="AK250" s="644"/>
      <c r="AL250" s="644"/>
      <c r="AM250" s="644"/>
      <c r="AN250" s="644"/>
      <c r="AO250" s="644"/>
      <c r="AP250" s="644"/>
      <c r="AQ250" s="644"/>
      <c r="AR250" s="644"/>
      <c r="AS250" s="644"/>
      <c r="AT250" s="644"/>
      <c r="AU250" s="644"/>
      <c r="AV250" s="644"/>
      <c r="AW250" s="644"/>
      <c r="AX250" s="644"/>
      <c r="AY250" s="644"/>
      <c r="AZ250" s="644"/>
      <c r="BA250" s="644"/>
      <c r="BB250" s="644"/>
      <c r="BC250" s="644"/>
      <c r="BD250" s="644"/>
      <c r="BE250" s="644"/>
      <c r="BF250" s="644"/>
      <c r="BG250" s="644"/>
      <c r="BH250" s="644"/>
      <c r="BI250" s="644"/>
      <c r="BJ250" s="644"/>
      <c r="BK250" s="644"/>
      <c r="BL250" s="644"/>
      <c r="BM250" s="644"/>
      <c r="BN250" s="644"/>
      <c r="BO250" s="644"/>
      <c r="BP250" s="644"/>
      <c r="BQ250" s="644"/>
      <c r="BR250" s="644"/>
      <c r="BS250" s="644"/>
      <c r="BT250" s="644"/>
      <c r="BU250" s="644"/>
      <c r="BV250" s="644"/>
      <c r="BW250" s="644"/>
      <c r="BX250" s="644"/>
      <c r="BY250" s="644"/>
      <c r="BZ250" s="644"/>
      <c r="CA250" s="644"/>
      <c r="CB250" s="644"/>
      <c r="CC250" s="644"/>
      <c r="CD250" s="644"/>
      <c r="CE250" s="644"/>
      <c r="CF250" s="644"/>
      <c r="CG250" s="644"/>
      <c r="CH250" s="644"/>
      <c r="CI250" s="644"/>
      <c r="CJ250" s="644"/>
      <c r="CK250" s="644"/>
      <c r="CL250" s="644"/>
      <c r="CM250" s="644"/>
      <c r="CN250" s="644"/>
      <c r="CO250" s="644"/>
      <c r="CP250" s="644"/>
      <c r="CQ250" s="644"/>
      <c r="CR250" s="644"/>
      <c r="CS250" s="644"/>
      <c r="CT250" s="644"/>
      <c r="CU250" s="644"/>
      <c r="CV250" s="644"/>
      <c r="CW250" s="644"/>
      <c r="CX250" s="644"/>
      <c r="CY250" s="644"/>
      <c r="CZ250" s="644"/>
    </row>
    <row r="251" spans="1:104" s="209" customFormat="1" ht="14.25" x14ac:dyDescent="0.2">
      <c r="A251" s="301"/>
      <c r="B251" s="301"/>
      <c r="C251" s="301"/>
      <c r="D251" s="301"/>
      <c r="E251" s="301"/>
      <c r="F251" s="301"/>
      <c r="G251" s="301"/>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1"/>
      <c r="AY251" s="301"/>
      <c r="AZ251" s="301"/>
      <c r="BA251" s="301"/>
      <c r="BB251" s="301"/>
      <c r="BC251" s="301"/>
      <c r="BD251" s="301"/>
      <c r="BE251" s="301"/>
      <c r="BF251" s="301"/>
      <c r="BG251" s="301"/>
      <c r="BH251" s="301"/>
      <c r="BI251" s="301"/>
      <c r="BJ251" s="301"/>
      <c r="BK251" s="301"/>
      <c r="BL251" s="301"/>
      <c r="BM251" s="301"/>
      <c r="BN251" s="301"/>
      <c r="BO251" s="301"/>
      <c r="BP251" s="301"/>
      <c r="BQ251" s="301"/>
      <c r="BR251" s="301"/>
      <c r="BS251" s="301"/>
      <c r="BT251" s="301"/>
      <c r="BU251" s="301"/>
      <c r="BV251" s="301"/>
      <c r="BW251" s="301"/>
      <c r="BX251" s="301"/>
      <c r="BY251" s="301"/>
      <c r="BZ251" s="301"/>
      <c r="CA251" s="301"/>
      <c r="CB251" s="301"/>
      <c r="CC251" s="301"/>
      <c r="CD251" s="301"/>
      <c r="CE251" s="301"/>
      <c r="CF251" s="301"/>
      <c r="CG251" s="301"/>
      <c r="CH251" s="301"/>
      <c r="CI251" s="301"/>
      <c r="CJ251" s="301"/>
      <c r="CK251" s="301"/>
      <c r="CL251" s="301"/>
      <c r="CM251" s="301"/>
      <c r="CN251" s="301"/>
      <c r="CO251" s="301"/>
      <c r="CP251" s="301"/>
      <c r="CQ251" s="301"/>
      <c r="CR251" s="301"/>
      <c r="CS251" s="301"/>
      <c r="CT251" s="301"/>
      <c r="CU251" s="301"/>
      <c r="CV251" s="301"/>
      <c r="CW251" s="301"/>
      <c r="CX251" s="301"/>
      <c r="CY251" s="301"/>
      <c r="CZ251" s="301"/>
    </row>
    <row r="252" spans="1:104" s="209" customFormat="1" ht="14.25" x14ac:dyDescent="0.2">
      <c r="A252" s="302" t="s">
        <v>46</v>
      </c>
      <c r="B252" s="302"/>
      <c r="C252" s="302"/>
      <c r="D252" s="302"/>
      <c r="E252" s="302"/>
      <c r="F252" s="302"/>
      <c r="G252" s="302"/>
      <c r="H252" s="302"/>
      <c r="I252" s="302"/>
      <c r="J252" s="302"/>
      <c r="K252" s="302"/>
      <c r="L252" s="302"/>
      <c r="M252" s="302"/>
      <c r="N252" s="302"/>
      <c r="O252" s="302"/>
      <c r="P252" s="302"/>
      <c r="Q252" s="302"/>
      <c r="R252" s="302"/>
      <c r="S252" s="302"/>
      <c r="T252" s="302"/>
      <c r="U252" s="302"/>
      <c r="V252" s="302"/>
      <c r="W252" s="604" t="s">
        <v>452</v>
      </c>
      <c r="X252" s="604"/>
      <c r="Y252" s="604"/>
      <c r="Z252" s="604"/>
      <c r="AA252" s="604"/>
      <c r="AB252" s="604"/>
      <c r="AC252" s="604"/>
      <c r="AD252" s="604"/>
      <c r="AE252" s="604"/>
      <c r="AF252" s="604"/>
      <c r="AG252" s="604"/>
      <c r="AH252" s="604"/>
      <c r="AI252" s="604"/>
      <c r="AJ252" s="604"/>
      <c r="AK252" s="604"/>
      <c r="AL252" s="604"/>
      <c r="AM252" s="604"/>
      <c r="AN252" s="604"/>
      <c r="AO252" s="604"/>
      <c r="AP252" s="604"/>
      <c r="AQ252" s="604"/>
      <c r="AR252" s="604"/>
      <c r="AS252" s="604"/>
      <c r="AT252" s="604"/>
      <c r="AU252" s="604"/>
      <c r="AV252" s="604"/>
      <c r="AW252" s="604"/>
      <c r="AX252" s="604"/>
      <c r="AY252" s="604"/>
      <c r="AZ252" s="604"/>
      <c r="BA252" s="604"/>
      <c r="BB252" s="604"/>
      <c r="BC252" s="604"/>
      <c r="BD252" s="604"/>
      <c r="BE252" s="604"/>
      <c r="BF252" s="604"/>
      <c r="BG252" s="604"/>
      <c r="BH252" s="604"/>
      <c r="BI252" s="604"/>
      <c r="BJ252" s="604"/>
      <c r="BK252" s="604"/>
      <c r="BL252" s="604"/>
      <c r="BM252" s="604"/>
      <c r="BN252" s="604"/>
      <c r="BO252" s="604"/>
      <c r="BP252" s="604"/>
      <c r="BQ252" s="604"/>
      <c r="BR252" s="604"/>
      <c r="BS252" s="604"/>
      <c r="BT252" s="604"/>
      <c r="BU252" s="604"/>
      <c r="BV252" s="604"/>
      <c r="BW252" s="604"/>
      <c r="BX252" s="604"/>
      <c r="BY252" s="604"/>
      <c r="BZ252" s="604"/>
      <c r="CA252" s="604"/>
      <c r="CB252" s="604"/>
      <c r="CC252" s="604"/>
      <c r="CD252" s="604"/>
      <c r="CE252" s="604"/>
      <c r="CF252" s="604"/>
      <c r="CG252" s="604"/>
      <c r="CH252" s="604"/>
      <c r="CI252" s="604"/>
      <c r="CJ252" s="604"/>
      <c r="CK252" s="604"/>
      <c r="CL252" s="604"/>
      <c r="CM252" s="604"/>
      <c r="CN252" s="604"/>
      <c r="CO252" s="604"/>
      <c r="CP252" s="604"/>
      <c r="CQ252" s="604"/>
      <c r="CR252" s="604"/>
      <c r="CS252" s="604"/>
      <c r="CT252" s="604"/>
      <c r="CU252" s="604"/>
      <c r="CV252" s="604"/>
      <c r="CW252" s="604"/>
      <c r="CX252" s="604"/>
      <c r="CY252" s="604"/>
      <c r="CZ252" s="604"/>
    </row>
    <row r="253" spans="1:104" s="209" customFormat="1" ht="14.25" x14ac:dyDescent="0.2">
      <c r="A253" s="301"/>
      <c r="B253" s="301"/>
      <c r="C253" s="301"/>
      <c r="D253" s="301"/>
      <c r="E253" s="301"/>
      <c r="F253" s="301"/>
      <c r="G253" s="301"/>
      <c r="H253" s="301"/>
      <c r="I253" s="301"/>
      <c r="J253" s="301"/>
      <c r="K253" s="301"/>
      <c r="L253" s="301"/>
      <c r="M253" s="301"/>
      <c r="N253" s="301"/>
      <c r="O253" s="301"/>
      <c r="P253" s="301"/>
      <c r="Q253" s="301"/>
      <c r="R253" s="301"/>
      <c r="S253" s="301"/>
      <c r="T253" s="301"/>
      <c r="U253" s="301"/>
      <c r="V253" s="301"/>
      <c r="W253" s="301"/>
      <c r="X253" s="301"/>
      <c r="Y253" s="301"/>
      <c r="Z253" s="301"/>
      <c r="AA253" s="301"/>
      <c r="AB253" s="301"/>
      <c r="AC253" s="301"/>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1"/>
      <c r="AY253" s="301"/>
      <c r="AZ253" s="301"/>
      <c r="BA253" s="301"/>
      <c r="BB253" s="301"/>
      <c r="BC253" s="301"/>
      <c r="BD253" s="301"/>
      <c r="BE253" s="301"/>
      <c r="BF253" s="301"/>
      <c r="BG253" s="301"/>
      <c r="BH253" s="301"/>
      <c r="BI253" s="301"/>
      <c r="BJ253" s="301"/>
      <c r="BK253" s="301"/>
      <c r="BL253" s="301"/>
      <c r="BM253" s="301"/>
      <c r="BN253" s="301"/>
      <c r="BO253" s="301"/>
      <c r="BP253" s="301"/>
      <c r="BQ253" s="301"/>
      <c r="BR253" s="301"/>
      <c r="BS253" s="301"/>
      <c r="BT253" s="301"/>
      <c r="BU253" s="301"/>
      <c r="BV253" s="301"/>
      <c r="BW253" s="301"/>
      <c r="BX253" s="301"/>
      <c r="BY253" s="301"/>
      <c r="BZ253" s="301"/>
      <c r="CA253" s="301"/>
      <c r="CB253" s="301"/>
      <c r="CC253" s="301"/>
      <c r="CD253" s="301"/>
      <c r="CE253" s="301"/>
      <c r="CF253" s="301"/>
      <c r="CG253" s="301"/>
      <c r="CH253" s="301"/>
      <c r="CI253" s="301"/>
      <c r="CJ253" s="301"/>
      <c r="CK253" s="301"/>
      <c r="CL253" s="301"/>
      <c r="CM253" s="301"/>
      <c r="CN253" s="301"/>
      <c r="CO253" s="301"/>
      <c r="CP253" s="301"/>
      <c r="CQ253" s="301"/>
      <c r="CR253" s="301"/>
      <c r="CS253" s="301"/>
      <c r="CT253" s="301"/>
      <c r="CU253" s="301"/>
      <c r="CV253" s="301"/>
      <c r="CW253" s="301"/>
      <c r="CX253" s="301"/>
      <c r="CY253" s="301"/>
      <c r="CZ253" s="301"/>
    </row>
    <row r="254" spans="1:104" s="210" customFormat="1" ht="45" customHeight="1" x14ac:dyDescent="0.25">
      <c r="A254" s="565" t="s">
        <v>48</v>
      </c>
      <c r="B254" s="566"/>
      <c r="C254" s="566"/>
      <c r="D254" s="566"/>
      <c r="E254" s="566"/>
      <c r="F254" s="566"/>
      <c r="G254" s="567"/>
      <c r="H254" s="565" t="s">
        <v>0</v>
      </c>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6"/>
      <c r="AL254" s="566"/>
      <c r="AM254" s="566"/>
      <c r="AN254" s="567"/>
      <c r="AO254" s="565" t="s">
        <v>85</v>
      </c>
      <c r="AP254" s="566"/>
      <c r="AQ254" s="566"/>
      <c r="AR254" s="566"/>
      <c r="AS254" s="566"/>
      <c r="AT254" s="566"/>
      <c r="AU254" s="566"/>
      <c r="AV254" s="566"/>
      <c r="AW254" s="566"/>
      <c r="AX254" s="566"/>
      <c r="AY254" s="566"/>
      <c r="AZ254" s="566"/>
      <c r="BA254" s="566"/>
      <c r="BB254" s="566"/>
      <c r="BC254" s="566"/>
      <c r="BD254" s="567"/>
      <c r="BE254" s="565" t="s">
        <v>86</v>
      </c>
      <c r="BF254" s="566"/>
      <c r="BG254" s="566"/>
      <c r="BH254" s="566"/>
      <c r="BI254" s="566"/>
      <c r="BJ254" s="566"/>
      <c r="BK254" s="566"/>
      <c r="BL254" s="566"/>
      <c r="BM254" s="566"/>
      <c r="BN254" s="566"/>
      <c r="BO254" s="566"/>
      <c r="BP254" s="566"/>
      <c r="BQ254" s="566"/>
      <c r="BR254" s="566"/>
      <c r="BS254" s="566"/>
      <c r="BT254" s="567"/>
      <c r="BU254" s="565" t="s">
        <v>87</v>
      </c>
      <c r="BV254" s="566"/>
      <c r="BW254" s="566"/>
      <c r="BX254" s="566"/>
      <c r="BY254" s="566"/>
      <c r="BZ254" s="566"/>
      <c r="CA254" s="566"/>
      <c r="CB254" s="566"/>
      <c r="CC254" s="566"/>
      <c r="CD254" s="566"/>
      <c r="CE254" s="566"/>
      <c r="CF254" s="566"/>
      <c r="CG254" s="566"/>
      <c r="CH254" s="566"/>
      <c r="CI254" s="566"/>
      <c r="CJ254" s="567"/>
      <c r="CK254" s="565" t="s">
        <v>95</v>
      </c>
      <c r="CL254" s="566"/>
      <c r="CM254" s="566"/>
      <c r="CN254" s="566"/>
      <c r="CO254" s="566"/>
      <c r="CP254" s="566"/>
      <c r="CQ254" s="566"/>
      <c r="CR254" s="566"/>
      <c r="CS254" s="566"/>
      <c r="CT254" s="566"/>
      <c r="CU254" s="566"/>
      <c r="CV254" s="566"/>
      <c r="CW254" s="566"/>
      <c r="CX254" s="566"/>
      <c r="CY254" s="566"/>
      <c r="CZ254" s="567"/>
    </row>
    <row r="255" spans="1:104" s="3" customFormat="1" ht="12.75" x14ac:dyDescent="0.25">
      <c r="A255" s="582">
        <v>1</v>
      </c>
      <c r="B255" s="582"/>
      <c r="C255" s="582"/>
      <c r="D255" s="582"/>
      <c r="E255" s="582"/>
      <c r="F255" s="582"/>
      <c r="G255" s="582"/>
      <c r="H255" s="582">
        <v>2</v>
      </c>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2"/>
      <c r="AL255" s="582"/>
      <c r="AM255" s="582"/>
      <c r="AN255" s="582"/>
      <c r="AO255" s="582">
        <v>3</v>
      </c>
      <c r="AP255" s="582"/>
      <c r="AQ255" s="582"/>
      <c r="AR255" s="582"/>
      <c r="AS255" s="582"/>
      <c r="AT255" s="582"/>
      <c r="AU255" s="582"/>
      <c r="AV255" s="582"/>
      <c r="AW255" s="582"/>
      <c r="AX255" s="582"/>
      <c r="AY255" s="582"/>
      <c r="AZ255" s="582"/>
      <c r="BA255" s="582"/>
      <c r="BB255" s="582"/>
      <c r="BC255" s="582"/>
      <c r="BD255" s="582"/>
      <c r="BE255" s="582">
        <v>4</v>
      </c>
      <c r="BF255" s="582"/>
      <c r="BG255" s="582"/>
      <c r="BH255" s="582"/>
      <c r="BI255" s="582"/>
      <c r="BJ255" s="582"/>
      <c r="BK255" s="582"/>
      <c r="BL255" s="582"/>
      <c r="BM255" s="582"/>
      <c r="BN255" s="582"/>
      <c r="BO255" s="582"/>
      <c r="BP255" s="582"/>
      <c r="BQ255" s="582"/>
      <c r="BR255" s="582"/>
      <c r="BS255" s="582"/>
      <c r="BT255" s="582"/>
      <c r="BU255" s="582">
        <v>5</v>
      </c>
      <c r="BV255" s="582"/>
      <c r="BW255" s="582"/>
      <c r="BX255" s="582"/>
      <c r="BY255" s="582"/>
      <c r="BZ255" s="582"/>
      <c r="CA255" s="582"/>
      <c r="CB255" s="582"/>
      <c r="CC255" s="582"/>
      <c r="CD255" s="582"/>
      <c r="CE255" s="582"/>
      <c r="CF255" s="582"/>
      <c r="CG255" s="582"/>
      <c r="CH255" s="582"/>
      <c r="CI255" s="582"/>
      <c r="CJ255" s="582"/>
      <c r="CK255" s="582">
        <v>6</v>
      </c>
      <c r="CL255" s="582"/>
      <c r="CM255" s="582"/>
      <c r="CN255" s="582"/>
      <c r="CO255" s="582"/>
      <c r="CP255" s="582"/>
      <c r="CQ255" s="582"/>
      <c r="CR255" s="582"/>
      <c r="CS255" s="582"/>
      <c r="CT255" s="582"/>
      <c r="CU255" s="582"/>
      <c r="CV255" s="582"/>
      <c r="CW255" s="582"/>
      <c r="CX255" s="582"/>
      <c r="CY255" s="582"/>
      <c r="CZ255" s="582"/>
    </row>
    <row r="256" spans="1:104" s="198" customFormat="1" ht="15" customHeight="1" x14ac:dyDescent="0.25">
      <c r="A256" s="611" t="s">
        <v>438</v>
      </c>
      <c r="B256" s="612"/>
      <c r="C256" s="612"/>
      <c r="D256" s="612"/>
      <c r="E256" s="612"/>
      <c r="F256" s="612"/>
      <c r="G256" s="612"/>
      <c r="H256" s="612"/>
      <c r="I256" s="612"/>
      <c r="J256" s="612"/>
      <c r="K256" s="612"/>
      <c r="L256" s="612"/>
      <c r="M256" s="612"/>
      <c r="N256" s="612"/>
      <c r="O256" s="612"/>
      <c r="P256" s="612"/>
      <c r="Q256" s="612"/>
      <c r="R256" s="612"/>
      <c r="S256" s="612"/>
      <c r="T256" s="612"/>
      <c r="U256" s="612"/>
      <c r="V256" s="612"/>
      <c r="W256" s="612"/>
      <c r="X256" s="612"/>
      <c r="Y256" s="612"/>
      <c r="Z256" s="612"/>
      <c r="AA256" s="612"/>
      <c r="AB256" s="612"/>
      <c r="AC256" s="612"/>
      <c r="AD256" s="612"/>
      <c r="AE256" s="612"/>
      <c r="AF256" s="612"/>
      <c r="AG256" s="612"/>
      <c r="AH256" s="612"/>
      <c r="AI256" s="612"/>
      <c r="AJ256" s="612"/>
      <c r="AK256" s="612"/>
      <c r="AL256" s="612"/>
      <c r="AM256" s="612"/>
      <c r="AN256" s="612"/>
      <c r="AO256" s="612"/>
      <c r="AP256" s="612"/>
      <c r="AQ256" s="612"/>
      <c r="AR256" s="612"/>
      <c r="AS256" s="612"/>
      <c r="AT256" s="612"/>
      <c r="AU256" s="612"/>
      <c r="AV256" s="612"/>
      <c r="AW256" s="612"/>
      <c r="AX256" s="612"/>
      <c r="AY256" s="612"/>
      <c r="AZ256" s="612"/>
      <c r="BA256" s="612"/>
      <c r="BB256" s="612"/>
      <c r="BC256" s="612"/>
      <c r="BD256" s="612"/>
      <c r="BE256" s="612"/>
      <c r="BF256" s="612"/>
      <c r="BG256" s="612"/>
      <c r="BH256" s="612"/>
      <c r="BI256" s="612"/>
      <c r="BJ256" s="612"/>
      <c r="BK256" s="612"/>
      <c r="BL256" s="612"/>
      <c r="BM256" s="612"/>
      <c r="BN256" s="612"/>
      <c r="BO256" s="612"/>
      <c r="BP256" s="612"/>
      <c r="BQ256" s="612"/>
      <c r="BR256" s="612"/>
      <c r="BS256" s="612"/>
      <c r="BT256" s="612"/>
      <c r="BU256" s="612"/>
      <c r="BV256" s="612"/>
      <c r="BW256" s="612"/>
      <c r="BX256" s="612"/>
      <c r="BY256" s="612"/>
      <c r="BZ256" s="612"/>
      <c r="CA256" s="612"/>
      <c r="CB256" s="612"/>
      <c r="CC256" s="612"/>
      <c r="CD256" s="612"/>
      <c r="CE256" s="612"/>
      <c r="CF256" s="612"/>
      <c r="CG256" s="612"/>
      <c r="CH256" s="612"/>
      <c r="CI256" s="612"/>
      <c r="CJ256" s="612"/>
      <c r="CK256" s="612"/>
      <c r="CL256" s="612"/>
      <c r="CM256" s="612"/>
      <c r="CN256" s="612"/>
      <c r="CO256" s="612"/>
      <c r="CP256" s="612"/>
      <c r="CQ256" s="612"/>
      <c r="CR256" s="612"/>
      <c r="CS256" s="612"/>
      <c r="CT256" s="612"/>
      <c r="CU256" s="612"/>
      <c r="CV256" s="612"/>
      <c r="CW256" s="612"/>
      <c r="CX256" s="612"/>
      <c r="CY256" s="612"/>
      <c r="CZ256" s="613"/>
    </row>
    <row r="257" spans="1:104" s="4" customFormat="1" ht="15" customHeight="1" x14ac:dyDescent="0.25">
      <c r="A257" s="614" t="s">
        <v>424</v>
      </c>
      <c r="B257" s="615"/>
      <c r="C257" s="615"/>
      <c r="D257" s="615"/>
      <c r="E257" s="615"/>
      <c r="F257" s="615"/>
      <c r="G257" s="616"/>
      <c r="H257" s="617" t="s">
        <v>453</v>
      </c>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18"/>
      <c r="AL257" s="618"/>
      <c r="AM257" s="618"/>
      <c r="AN257" s="619"/>
      <c r="AO257" s="620">
        <v>1782061</v>
      </c>
      <c r="AP257" s="621"/>
      <c r="AQ257" s="621"/>
      <c r="AR257" s="621"/>
      <c r="AS257" s="621"/>
      <c r="AT257" s="621"/>
      <c r="AU257" s="621"/>
      <c r="AV257" s="621"/>
      <c r="AW257" s="621"/>
      <c r="AX257" s="621"/>
      <c r="AY257" s="621"/>
      <c r="AZ257" s="621"/>
      <c r="BA257" s="621"/>
      <c r="BB257" s="621"/>
      <c r="BC257" s="621"/>
      <c r="BD257" s="622"/>
      <c r="BE257" s="620">
        <f>CK257/AO257</f>
        <v>3.2418672312563936</v>
      </c>
      <c r="BF257" s="621"/>
      <c r="BG257" s="621"/>
      <c r="BH257" s="621"/>
      <c r="BI257" s="621"/>
      <c r="BJ257" s="621"/>
      <c r="BK257" s="621"/>
      <c r="BL257" s="621"/>
      <c r="BM257" s="621"/>
      <c r="BN257" s="621"/>
      <c r="BO257" s="621"/>
      <c r="BP257" s="621"/>
      <c r="BQ257" s="621"/>
      <c r="BR257" s="621"/>
      <c r="BS257" s="621"/>
      <c r="BT257" s="622"/>
      <c r="BU257" s="605"/>
      <c r="BV257" s="606"/>
      <c r="BW257" s="606"/>
      <c r="BX257" s="606"/>
      <c r="BY257" s="606"/>
      <c r="BZ257" s="606"/>
      <c r="CA257" s="606"/>
      <c r="CB257" s="606"/>
      <c r="CC257" s="606"/>
      <c r="CD257" s="606"/>
      <c r="CE257" s="606"/>
      <c r="CF257" s="606"/>
      <c r="CG257" s="606"/>
      <c r="CH257" s="606"/>
      <c r="CI257" s="606"/>
      <c r="CJ257" s="607"/>
      <c r="CK257" s="620">
        <v>5777205.1600000001</v>
      </c>
      <c r="CL257" s="621"/>
      <c r="CM257" s="621"/>
      <c r="CN257" s="621"/>
      <c r="CO257" s="621"/>
      <c r="CP257" s="621"/>
      <c r="CQ257" s="621"/>
      <c r="CR257" s="621"/>
      <c r="CS257" s="621"/>
      <c r="CT257" s="621"/>
      <c r="CU257" s="621"/>
      <c r="CV257" s="621"/>
      <c r="CW257" s="621"/>
      <c r="CX257" s="621"/>
      <c r="CY257" s="621"/>
      <c r="CZ257" s="622"/>
    </row>
    <row r="258" spans="1:104" s="4" customFormat="1" ht="15" customHeight="1" x14ac:dyDescent="0.25">
      <c r="A258" s="614" t="s">
        <v>427</v>
      </c>
      <c r="B258" s="615"/>
      <c r="C258" s="615"/>
      <c r="D258" s="615"/>
      <c r="E258" s="615"/>
      <c r="F258" s="615"/>
      <c r="G258" s="616"/>
      <c r="H258" s="617" t="s">
        <v>521</v>
      </c>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18"/>
      <c r="AL258" s="618"/>
      <c r="AM258" s="618"/>
      <c r="AN258" s="619"/>
      <c r="AO258" s="620">
        <v>1230</v>
      </c>
      <c r="AP258" s="621"/>
      <c r="AQ258" s="621"/>
      <c r="AR258" s="621"/>
      <c r="AS258" s="621"/>
      <c r="AT258" s="621"/>
      <c r="AU258" s="621"/>
      <c r="AV258" s="621"/>
      <c r="AW258" s="621"/>
      <c r="AX258" s="621"/>
      <c r="AY258" s="621"/>
      <c r="AZ258" s="621"/>
      <c r="BA258" s="621"/>
      <c r="BB258" s="621"/>
      <c r="BC258" s="621"/>
      <c r="BD258" s="622"/>
      <c r="BE258" s="620">
        <f>CK258/AO258</f>
        <v>1811.4126829268293</v>
      </c>
      <c r="BF258" s="621"/>
      <c r="BG258" s="621"/>
      <c r="BH258" s="621"/>
      <c r="BI258" s="621"/>
      <c r="BJ258" s="621"/>
      <c r="BK258" s="621"/>
      <c r="BL258" s="621"/>
      <c r="BM258" s="621"/>
      <c r="BN258" s="621"/>
      <c r="BO258" s="621"/>
      <c r="BP258" s="621"/>
      <c r="BQ258" s="621"/>
      <c r="BR258" s="621"/>
      <c r="BS258" s="621"/>
      <c r="BT258" s="622"/>
      <c r="BU258" s="605"/>
      <c r="BV258" s="606"/>
      <c r="BW258" s="606"/>
      <c r="BX258" s="606"/>
      <c r="BY258" s="606"/>
      <c r="BZ258" s="606"/>
      <c r="CA258" s="606"/>
      <c r="CB258" s="606"/>
      <c r="CC258" s="606"/>
      <c r="CD258" s="606"/>
      <c r="CE258" s="606"/>
      <c r="CF258" s="606"/>
      <c r="CG258" s="606"/>
      <c r="CH258" s="606"/>
      <c r="CI258" s="606"/>
      <c r="CJ258" s="607"/>
      <c r="CK258" s="620">
        <v>2228037.6</v>
      </c>
      <c r="CL258" s="621"/>
      <c r="CM258" s="621"/>
      <c r="CN258" s="621"/>
      <c r="CO258" s="621"/>
      <c r="CP258" s="621"/>
      <c r="CQ258" s="621"/>
      <c r="CR258" s="621"/>
      <c r="CS258" s="621"/>
      <c r="CT258" s="621"/>
      <c r="CU258" s="621"/>
      <c r="CV258" s="621"/>
      <c r="CW258" s="621"/>
      <c r="CX258" s="621"/>
      <c r="CY258" s="621"/>
      <c r="CZ258" s="622"/>
    </row>
    <row r="259" spans="1:104" s="4" customFormat="1" ht="15" customHeight="1" x14ac:dyDescent="0.25">
      <c r="A259" s="549" t="s">
        <v>262</v>
      </c>
      <c r="B259" s="550"/>
      <c r="C259" s="550"/>
      <c r="D259" s="550"/>
      <c r="E259" s="550"/>
      <c r="F259" s="550"/>
      <c r="G259" s="550"/>
      <c r="H259" s="550"/>
      <c r="I259" s="550"/>
      <c r="J259" s="550"/>
      <c r="K259" s="550"/>
      <c r="L259" s="550"/>
      <c r="M259" s="550"/>
      <c r="N259" s="550"/>
      <c r="O259" s="550"/>
      <c r="P259" s="550"/>
      <c r="Q259" s="550"/>
      <c r="R259" s="550"/>
      <c r="S259" s="550"/>
      <c r="T259" s="550"/>
      <c r="U259" s="550"/>
      <c r="V259" s="550"/>
      <c r="W259" s="550"/>
      <c r="X259" s="550"/>
      <c r="Y259" s="550"/>
      <c r="Z259" s="550"/>
      <c r="AA259" s="550"/>
      <c r="AB259" s="550"/>
      <c r="AC259" s="550"/>
      <c r="AD259" s="550"/>
      <c r="AE259" s="550"/>
      <c r="AF259" s="550"/>
      <c r="AG259" s="550"/>
      <c r="AH259" s="550"/>
      <c r="AI259" s="550"/>
      <c r="AJ259" s="550"/>
      <c r="AK259" s="550"/>
      <c r="AL259" s="550"/>
      <c r="AM259" s="550"/>
      <c r="AN259" s="551"/>
      <c r="AO259" s="605" t="s">
        <v>4</v>
      </c>
      <c r="AP259" s="606"/>
      <c r="AQ259" s="606"/>
      <c r="AR259" s="606"/>
      <c r="AS259" s="606"/>
      <c r="AT259" s="606"/>
      <c r="AU259" s="606"/>
      <c r="AV259" s="606"/>
      <c r="AW259" s="606"/>
      <c r="AX259" s="606"/>
      <c r="AY259" s="606"/>
      <c r="AZ259" s="606"/>
      <c r="BA259" s="606"/>
      <c r="BB259" s="606"/>
      <c r="BC259" s="606"/>
      <c r="BD259" s="607"/>
      <c r="BE259" s="605" t="s">
        <v>4</v>
      </c>
      <c r="BF259" s="606"/>
      <c r="BG259" s="606"/>
      <c r="BH259" s="606"/>
      <c r="BI259" s="606"/>
      <c r="BJ259" s="606"/>
      <c r="BK259" s="606"/>
      <c r="BL259" s="606"/>
      <c r="BM259" s="606"/>
      <c r="BN259" s="606"/>
      <c r="BO259" s="606"/>
      <c r="BP259" s="606"/>
      <c r="BQ259" s="606"/>
      <c r="BR259" s="606"/>
      <c r="BS259" s="606"/>
      <c r="BT259" s="607"/>
      <c r="BU259" s="605" t="s">
        <v>4</v>
      </c>
      <c r="BV259" s="606"/>
      <c r="BW259" s="606"/>
      <c r="BX259" s="606"/>
      <c r="BY259" s="606"/>
      <c r="BZ259" s="606"/>
      <c r="CA259" s="606"/>
      <c r="CB259" s="606"/>
      <c r="CC259" s="606"/>
      <c r="CD259" s="606"/>
      <c r="CE259" s="606"/>
      <c r="CF259" s="606"/>
      <c r="CG259" s="606"/>
      <c r="CH259" s="606"/>
      <c r="CI259" s="606"/>
      <c r="CJ259" s="607"/>
      <c r="CK259" s="608">
        <f>CK258+CK257</f>
        <v>8005242.7599999998</v>
      </c>
      <c r="CL259" s="609"/>
      <c r="CM259" s="609"/>
      <c r="CN259" s="609"/>
      <c r="CO259" s="609"/>
      <c r="CP259" s="609"/>
      <c r="CQ259" s="609"/>
      <c r="CR259" s="609"/>
      <c r="CS259" s="609"/>
      <c r="CT259" s="609"/>
      <c r="CU259" s="609"/>
      <c r="CV259" s="609"/>
      <c r="CW259" s="609"/>
      <c r="CX259" s="609"/>
      <c r="CY259" s="609"/>
      <c r="CZ259" s="610"/>
    </row>
    <row r="260" spans="1:104" s="4" customFormat="1" ht="15" customHeight="1" x14ac:dyDescent="0.25">
      <c r="A260" s="633" t="s">
        <v>241</v>
      </c>
      <c r="B260" s="634"/>
      <c r="C260" s="634"/>
      <c r="D260" s="634"/>
      <c r="E260" s="634"/>
      <c r="F260" s="634"/>
      <c r="G260" s="634"/>
      <c r="H260" s="634"/>
      <c r="I260" s="634"/>
      <c r="J260" s="634"/>
      <c r="K260" s="634"/>
      <c r="L260" s="634"/>
      <c r="M260" s="634"/>
      <c r="N260" s="634"/>
      <c r="O260" s="634"/>
      <c r="P260" s="634"/>
      <c r="Q260" s="634"/>
      <c r="R260" s="634"/>
      <c r="S260" s="634"/>
      <c r="T260" s="634"/>
      <c r="U260" s="634"/>
      <c r="V260" s="634"/>
      <c r="W260" s="634"/>
      <c r="X260" s="634"/>
      <c r="Y260" s="634"/>
      <c r="Z260" s="634"/>
      <c r="AA260" s="634"/>
      <c r="AB260" s="634"/>
      <c r="AC260" s="634"/>
      <c r="AD260" s="634"/>
      <c r="AE260" s="634"/>
      <c r="AF260" s="634"/>
      <c r="AG260" s="634"/>
      <c r="AH260" s="634"/>
      <c r="AI260" s="634"/>
      <c r="AJ260" s="634"/>
      <c r="AK260" s="634"/>
      <c r="AL260" s="634"/>
      <c r="AM260" s="634"/>
      <c r="AN260" s="634"/>
      <c r="AO260" s="634"/>
      <c r="AP260" s="634"/>
      <c r="AQ260" s="634"/>
      <c r="AR260" s="634"/>
      <c r="AS260" s="634"/>
      <c r="AT260" s="634"/>
      <c r="AU260" s="634"/>
      <c r="AV260" s="634"/>
      <c r="AW260" s="634"/>
      <c r="AX260" s="634"/>
      <c r="AY260" s="634"/>
      <c r="AZ260" s="634"/>
      <c r="BA260" s="634"/>
      <c r="BB260" s="634"/>
      <c r="BC260" s="634"/>
      <c r="BD260" s="634"/>
      <c r="BE260" s="634"/>
      <c r="BF260" s="634"/>
      <c r="BG260" s="634"/>
      <c r="BH260" s="634"/>
      <c r="BI260" s="634"/>
      <c r="BJ260" s="634"/>
      <c r="BK260" s="634"/>
      <c r="BL260" s="634"/>
      <c r="BM260" s="634"/>
      <c r="BN260" s="634"/>
      <c r="BO260" s="634"/>
      <c r="BP260" s="634"/>
      <c r="BQ260" s="634"/>
      <c r="BR260" s="634"/>
      <c r="BS260" s="634"/>
      <c r="BT260" s="634"/>
      <c r="BU260" s="634"/>
      <c r="BV260" s="634"/>
      <c r="BW260" s="634"/>
      <c r="BX260" s="634"/>
      <c r="BY260" s="634"/>
      <c r="BZ260" s="634"/>
      <c r="CA260" s="634"/>
      <c r="CB260" s="634"/>
      <c r="CC260" s="634"/>
      <c r="CD260" s="634"/>
      <c r="CE260" s="634"/>
      <c r="CF260" s="634"/>
      <c r="CG260" s="634"/>
      <c r="CH260" s="634"/>
      <c r="CI260" s="634"/>
      <c r="CJ260" s="634"/>
      <c r="CK260" s="634"/>
      <c r="CL260" s="634"/>
      <c r="CM260" s="634"/>
      <c r="CN260" s="634"/>
      <c r="CO260" s="634"/>
      <c r="CP260" s="634"/>
      <c r="CQ260" s="634"/>
      <c r="CR260" s="634"/>
      <c r="CS260" s="634"/>
      <c r="CT260" s="634"/>
      <c r="CU260" s="634"/>
      <c r="CV260" s="634"/>
      <c r="CW260" s="634"/>
      <c r="CX260" s="634"/>
      <c r="CY260" s="634"/>
      <c r="CZ260" s="635"/>
    </row>
    <row r="261" spans="1:104" s="4" customFormat="1" ht="15" customHeight="1" x14ac:dyDescent="0.25">
      <c r="A261" s="614" t="s">
        <v>66</v>
      </c>
      <c r="B261" s="615"/>
      <c r="C261" s="615"/>
      <c r="D261" s="615"/>
      <c r="E261" s="615"/>
      <c r="F261" s="615"/>
      <c r="G261" s="616"/>
      <c r="H261" s="617" t="s">
        <v>453</v>
      </c>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18"/>
      <c r="AL261" s="618"/>
      <c r="AM261" s="618"/>
      <c r="AN261" s="619"/>
      <c r="AO261" s="671">
        <f>CK261/BE261</f>
        <v>682.04337899543384</v>
      </c>
      <c r="AP261" s="672"/>
      <c r="AQ261" s="672"/>
      <c r="AR261" s="672"/>
      <c r="AS261" s="672"/>
      <c r="AT261" s="672"/>
      <c r="AU261" s="672"/>
      <c r="AV261" s="672"/>
      <c r="AW261" s="672"/>
      <c r="AX261" s="672"/>
      <c r="AY261" s="672"/>
      <c r="AZ261" s="672"/>
      <c r="BA261" s="672"/>
      <c r="BB261" s="672"/>
      <c r="BC261" s="672"/>
      <c r="BD261" s="673"/>
      <c r="BE261" s="605">
        <v>4.38</v>
      </c>
      <c r="BF261" s="606"/>
      <c r="BG261" s="606"/>
      <c r="BH261" s="606"/>
      <c r="BI261" s="606"/>
      <c r="BJ261" s="606"/>
      <c r="BK261" s="606"/>
      <c r="BL261" s="606"/>
      <c r="BM261" s="606"/>
      <c r="BN261" s="606"/>
      <c r="BO261" s="606"/>
      <c r="BP261" s="606"/>
      <c r="BQ261" s="606"/>
      <c r="BR261" s="606"/>
      <c r="BS261" s="606"/>
      <c r="BT261" s="607"/>
      <c r="BU261" s="605"/>
      <c r="BV261" s="606"/>
      <c r="BW261" s="606"/>
      <c r="BX261" s="606"/>
      <c r="BY261" s="606"/>
      <c r="BZ261" s="606"/>
      <c r="CA261" s="606"/>
      <c r="CB261" s="606"/>
      <c r="CC261" s="606"/>
      <c r="CD261" s="606"/>
      <c r="CE261" s="606"/>
      <c r="CF261" s="606"/>
      <c r="CG261" s="606"/>
      <c r="CH261" s="606"/>
      <c r="CI261" s="606"/>
      <c r="CJ261" s="607"/>
      <c r="CK261" s="620">
        <v>2987.35</v>
      </c>
      <c r="CL261" s="621"/>
      <c r="CM261" s="621"/>
      <c r="CN261" s="621"/>
      <c r="CO261" s="621"/>
      <c r="CP261" s="621"/>
      <c r="CQ261" s="621"/>
      <c r="CR261" s="621"/>
      <c r="CS261" s="621"/>
      <c r="CT261" s="621"/>
      <c r="CU261" s="621"/>
      <c r="CV261" s="621"/>
      <c r="CW261" s="621"/>
      <c r="CX261" s="621"/>
      <c r="CY261" s="621"/>
      <c r="CZ261" s="622"/>
    </row>
    <row r="262" spans="1:104" s="4" customFormat="1" ht="15" customHeight="1" x14ac:dyDescent="0.25">
      <c r="A262" s="668" t="s">
        <v>262</v>
      </c>
      <c r="B262" s="669"/>
      <c r="C262" s="669"/>
      <c r="D262" s="669"/>
      <c r="E262" s="669"/>
      <c r="F262" s="669"/>
      <c r="G262" s="669"/>
      <c r="H262" s="669"/>
      <c r="I262" s="669"/>
      <c r="J262" s="669"/>
      <c r="K262" s="669"/>
      <c r="L262" s="669"/>
      <c r="M262" s="669"/>
      <c r="N262" s="669"/>
      <c r="O262" s="669"/>
      <c r="P262" s="669"/>
      <c r="Q262" s="669"/>
      <c r="R262" s="669"/>
      <c r="S262" s="669"/>
      <c r="T262" s="669"/>
      <c r="U262" s="669"/>
      <c r="V262" s="669"/>
      <c r="W262" s="669"/>
      <c r="X262" s="669"/>
      <c r="Y262" s="669"/>
      <c r="Z262" s="669"/>
      <c r="AA262" s="669"/>
      <c r="AB262" s="669"/>
      <c r="AC262" s="669"/>
      <c r="AD262" s="669"/>
      <c r="AE262" s="669"/>
      <c r="AF262" s="669"/>
      <c r="AG262" s="669"/>
      <c r="AH262" s="669"/>
      <c r="AI262" s="669"/>
      <c r="AJ262" s="669"/>
      <c r="AK262" s="669"/>
      <c r="AL262" s="669"/>
      <c r="AM262" s="669"/>
      <c r="AN262" s="670"/>
      <c r="AO262" s="605" t="s">
        <v>4</v>
      </c>
      <c r="AP262" s="606"/>
      <c r="AQ262" s="606"/>
      <c r="AR262" s="606"/>
      <c r="AS262" s="606"/>
      <c r="AT262" s="606"/>
      <c r="AU262" s="606"/>
      <c r="AV262" s="606"/>
      <c r="AW262" s="606"/>
      <c r="AX262" s="606"/>
      <c r="AY262" s="606"/>
      <c r="AZ262" s="606"/>
      <c r="BA262" s="606"/>
      <c r="BB262" s="606"/>
      <c r="BC262" s="606"/>
      <c r="BD262" s="607"/>
      <c r="BE262" s="605" t="s">
        <v>4</v>
      </c>
      <c r="BF262" s="606"/>
      <c r="BG262" s="606"/>
      <c r="BH262" s="606"/>
      <c r="BI262" s="606"/>
      <c r="BJ262" s="606"/>
      <c r="BK262" s="606"/>
      <c r="BL262" s="606"/>
      <c r="BM262" s="606"/>
      <c r="BN262" s="606"/>
      <c r="BO262" s="606"/>
      <c r="BP262" s="606"/>
      <c r="BQ262" s="606"/>
      <c r="BR262" s="606"/>
      <c r="BS262" s="606"/>
      <c r="BT262" s="607"/>
      <c r="BU262" s="605" t="s">
        <v>4</v>
      </c>
      <c r="BV262" s="606"/>
      <c r="BW262" s="606"/>
      <c r="BX262" s="606"/>
      <c r="BY262" s="606"/>
      <c r="BZ262" s="606"/>
      <c r="CA262" s="606"/>
      <c r="CB262" s="606"/>
      <c r="CC262" s="606"/>
      <c r="CD262" s="606"/>
      <c r="CE262" s="606"/>
      <c r="CF262" s="606"/>
      <c r="CG262" s="606"/>
      <c r="CH262" s="606"/>
      <c r="CI262" s="606"/>
      <c r="CJ262" s="607"/>
      <c r="CK262" s="608">
        <v>2987.35</v>
      </c>
      <c r="CL262" s="609"/>
      <c r="CM262" s="609"/>
      <c r="CN262" s="609"/>
      <c r="CO262" s="609"/>
      <c r="CP262" s="609"/>
      <c r="CQ262" s="609"/>
      <c r="CR262" s="609"/>
      <c r="CS262" s="609"/>
      <c r="CT262" s="609"/>
      <c r="CU262" s="609"/>
      <c r="CV262" s="609"/>
      <c r="CW262" s="609"/>
      <c r="CX262" s="609"/>
      <c r="CY262" s="609"/>
      <c r="CZ262" s="610"/>
    </row>
    <row r="263" spans="1:104" s="4" customFormat="1" ht="15" customHeight="1" x14ac:dyDescent="0.25">
      <c r="A263" s="668" t="s">
        <v>55</v>
      </c>
      <c r="B263" s="669"/>
      <c r="C263" s="669"/>
      <c r="D263" s="669"/>
      <c r="E263" s="669"/>
      <c r="F263" s="669"/>
      <c r="G263" s="669"/>
      <c r="H263" s="669"/>
      <c r="I263" s="669"/>
      <c r="J263" s="669"/>
      <c r="K263" s="669"/>
      <c r="L263" s="669"/>
      <c r="M263" s="669"/>
      <c r="N263" s="669"/>
      <c r="O263" s="669"/>
      <c r="P263" s="669"/>
      <c r="Q263" s="669"/>
      <c r="R263" s="669"/>
      <c r="S263" s="669"/>
      <c r="T263" s="669"/>
      <c r="U263" s="669"/>
      <c r="V263" s="669"/>
      <c r="W263" s="669"/>
      <c r="X263" s="669"/>
      <c r="Y263" s="669"/>
      <c r="Z263" s="669"/>
      <c r="AA263" s="669"/>
      <c r="AB263" s="669"/>
      <c r="AC263" s="669"/>
      <c r="AD263" s="669"/>
      <c r="AE263" s="669"/>
      <c r="AF263" s="669"/>
      <c r="AG263" s="669"/>
      <c r="AH263" s="669"/>
      <c r="AI263" s="669"/>
      <c r="AJ263" s="669"/>
      <c r="AK263" s="669"/>
      <c r="AL263" s="669"/>
      <c r="AM263" s="669"/>
      <c r="AN263" s="670"/>
      <c r="AO263" s="605" t="s">
        <v>4</v>
      </c>
      <c r="AP263" s="606"/>
      <c r="AQ263" s="606"/>
      <c r="AR263" s="606"/>
      <c r="AS263" s="606"/>
      <c r="AT263" s="606"/>
      <c r="AU263" s="606"/>
      <c r="AV263" s="606"/>
      <c r="AW263" s="606"/>
      <c r="AX263" s="606"/>
      <c r="AY263" s="606"/>
      <c r="AZ263" s="606"/>
      <c r="BA263" s="606"/>
      <c r="BB263" s="606"/>
      <c r="BC263" s="606"/>
      <c r="BD263" s="607"/>
      <c r="BE263" s="605" t="s">
        <v>4</v>
      </c>
      <c r="BF263" s="606"/>
      <c r="BG263" s="606"/>
      <c r="BH263" s="606"/>
      <c r="BI263" s="606"/>
      <c r="BJ263" s="606"/>
      <c r="BK263" s="606"/>
      <c r="BL263" s="606"/>
      <c r="BM263" s="606"/>
      <c r="BN263" s="606"/>
      <c r="BO263" s="606"/>
      <c r="BP263" s="606"/>
      <c r="BQ263" s="606"/>
      <c r="BR263" s="606"/>
      <c r="BS263" s="606"/>
      <c r="BT263" s="607"/>
      <c r="BU263" s="605" t="s">
        <v>4</v>
      </c>
      <c r="BV263" s="606"/>
      <c r="BW263" s="606"/>
      <c r="BX263" s="606"/>
      <c r="BY263" s="606"/>
      <c r="BZ263" s="606"/>
      <c r="CA263" s="606"/>
      <c r="CB263" s="606"/>
      <c r="CC263" s="606"/>
      <c r="CD263" s="606"/>
      <c r="CE263" s="606"/>
      <c r="CF263" s="606"/>
      <c r="CG263" s="606"/>
      <c r="CH263" s="606"/>
      <c r="CI263" s="606"/>
      <c r="CJ263" s="607"/>
      <c r="CK263" s="620">
        <f>CK259+CK262</f>
        <v>8008230.1099999994</v>
      </c>
      <c r="CL263" s="606"/>
      <c r="CM263" s="606"/>
      <c r="CN263" s="606"/>
      <c r="CO263" s="606"/>
      <c r="CP263" s="606"/>
      <c r="CQ263" s="606"/>
      <c r="CR263" s="606"/>
      <c r="CS263" s="606"/>
      <c r="CT263" s="606"/>
      <c r="CU263" s="606"/>
      <c r="CV263" s="606"/>
      <c r="CW263" s="606"/>
      <c r="CX263" s="606"/>
      <c r="CY263" s="606"/>
      <c r="CZ263" s="607"/>
    </row>
    <row r="264" spans="1:104" ht="12" customHeight="1" x14ac:dyDescent="0.25"/>
    <row r="265" spans="1:104" s="209" customFormat="1" ht="14.25" hidden="1" x14ac:dyDescent="0.2">
      <c r="A265" s="644" t="s">
        <v>257</v>
      </c>
      <c r="B265" s="644"/>
      <c r="C265" s="644"/>
      <c r="D265" s="644"/>
      <c r="E265" s="644"/>
      <c r="F265" s="644"/>
      <c r="G265" s="644"/>
      <c r="H265" s="644"/>
      <c r="I265" s="644"/>
      <c r="J265" s="644"/>
      <c r="K265" s="644"/>
      <c r="L265" s="644"/>
      <c r="M265" s="644"/>
      <c r="N265" s="644"/>
      <c r="O265" s="644"/>
      <c r="P265" s="644"/>
      <c r="Q265" s="644"/>
      <c r="R265" s="644"/>
      <c r="S265" s="644"/>
      <c r="T265" s="644"/>
      <c r="U265" s="644"/>
      <c r="V265" s="644"/>
      <c r="W265" s="644"/>
      <c r="X265" s="644"/>
      <c r="Y265" s="644"/>
      <c r="Z265" s="644"/>
      <c r="AA265" s="644"/>
      <c r="AB265" s="644"/>
      <c r="AC265" s="644"/>
      <c r="AD265" s="644"/>
      <c r="AE265" s="644"/>
      <c r="AF265" s="644"/>
      <c r="AG265" s="644"/>
      <c r="AH265" s="644"/>
      <c r="AI265" s="644"/>
      <c r="AJ265" s="644"/>
      <c r="AK265" s="644"/>
      <c r="AL265" s="644"/>
      <c r="AM265" s="644"/>
      <c r="AN265" s="644"/>
      <c r="AO265" s="644"/>
      <c r="AP265" s="644"/>
      <c r="AQ265" s="644"/>
      <c r="AR265" s="644"/>
      <c r="AS265" s="644"/>
      <c r="AT265" s="644"/>
      <c r="AU265" s="644"/>
      <c r="AV265" s="644"/>
      <c r="AW265" s="644"/>
      <c r="AX265" s="644"/>
      <c r="AY265" s="644"/>
      <c r="AZ265" s="644"/>
      <c r="BA265" s="644"/>
      <c r="BB265" s="644"/>
      <c r="BC265" s="644"/>
      <c r="BD265" s="644"/>
      <c r="BE265" s="644"/>
      <c r="BF265" s="644"/>
      <c r="BG265" s="644"/>
      <c r="BH265" s="644"/>
      <c r="BI265" s="644"/>
      <c r="BJ265" s="644"/>
      <c r="BK265" s="644"/>
      <c r="BL265" s="644"/>
      <c r="BM265" s="644"/>
      <c r="BN265" s="644"/>
      <c r="BO265" s="644"/>
      <c r="BP265" s="644"/>
      <c r="BQ265" s="644"/>
      <c r="BR265" s="644"/>
      <c r="BS265" s="644"/>
      <c r="BT265" s="644"/>
      <c r="BU265" s="644"/>
      <c r="BV265" s="644"/>
      <c r="BW265" s="644"/>
      <c r="BX265" s="644"/>
      <c r="BY265" s="644"/>
      <c r="BZ265" s="644"/>
      <c r="CA265" s="644"/>
      <c r="CB265" s="644"/>
      <c r="CC265" s="644"/>
      <c r="CD265" s="644"/>
      <c r="CE265" s="644"/>
      <c r="CF265" s="644"/>
      <c r="CG265" s="644"/>
      <c r="CH265" s="644"/>
      <c r="CI265" s="644"/>
      <c r="CJ265" s="644"/>
      <c r="CK265" s="644"/>
      <c r="CL265" s="644"/>
      <c r="CM265" s="644"/>
      <c r="CN265" s="644"/>
      <c r="CO265" s="644"/>
      <c r="CP265" s="644"/>
      <c r="CQ265" s="644"/>
      <c r="CR265" s="644"/>
      <c r="CS265" s="644"/>
      <c r="CT265" s="644"/>
      <c r="CU265" s="644"/>
      <c r="CV265" s="644"/>
      <c r="CW265" s="644"/>
      <c r="CX265" s="644"/>
      <c r="CY265" s="644"/>
      <c r="CZ265" s="644"/>
    </row>
    <row r="266" spans="1:104" s="209" customFormat="1" ht="14.25" hidden="1" x14ac:dyDescent="0.2">
      <c r="A266" s="301"/>
      <c r="B266" s="301"/>
      <c r="C266" s="301"/>
      <c r="D266" s="301"/>
      <c r="E266" s="301"/>
      <c r="F266" s="301"/>
      <c r="G266" s="301"/>
      <c r="H266" s="301"/>
      <c r="I266" s="301"/>
      <c r="J266" s="301"/>
      <c r="K266" s="301"/>
      <c r="L266" s="301"/>
      <c r="M266" s="301"/>
      <c r="N266" s="301"/>
      <c r="O266" s="301"/>
      <c r="P266" s="301"/>
      <c r="Q266" s="301"/>
      <c r="R266" s="301"/>
      <c r="S266" s="301"/>
      <c r="T266" s="301"/>
      <c r="U266" s="301"/>
      <c r="V266" s="301"/>
      <c r="W266" s="301"/>
      <c r="X266" s="301"/>
      <c r="Y266" s="301"/>
      <c r="Z266" s="301"/>
      <c r="AA266" s="301"/>
      <c r="AB266" s="301"/>
      <c r="AC266" s="301"/>
      <c r="AD266" s="301"/>
      <c r="AE266" s="301"/>
      <c r="AF266" s="301"/>
      <c r="AG266" s="301"/>
      <c r="AH266" s="301"/>
      <c r="AI266" s="301"/>
      <c r="AJ266" s="301"/>
      <c r="AK266" s="301"/>
      <c r="AL266" s="301"/>
      <c r="AM266" s="301"/>
      <c r="AN266" s="301"/>
      <c r="AO266" s="301"/>
      <c r="AP266" s="301"/>
      <c r="AQ266" s="301"/>
      <c r="AR266" s="301"/>
      <c r="AS266" s="301"/>
      <c r="AT266" s="301"/>
      <c r="AU266" s="301"/>
      <c r="AV266" s="301"/>
      <c r="AW266" s="301"/>
      <c r="AX266" s="301"/>
      <c r="AY266" s="301"/>
      <c r="AZ266" s="301"/>
      <c r="BA266" s="301"/>
      <c r="BB266" s="301"/>
      <c r="BC266" s="301"/>
      <c r="BD266" s="301"/>
      <c r="BE266" s="301"/>
      <c r="BF266" s="301"/>
      <c r="BG266" s="301"/>
      <c r="BH266" s="301"/>
      <c r="BI266" s="301"/>
      <c r="BJ266" s="301"/>
      <c r="BK266" s="301"/>
      <c r="BL266" s="301"/>
      <c r="BM266" s="301"/>
      <c r="BN266" s="301"/>
      <c r="BO266" s="301"/>
      <c r="BP266" s="301"/>
      <c r="BQ266" s="301"/>
      <c r="BR266" s="301"/>
      <c r="BS266" s="301"/>
      <c r="BT266" s="301"/>
      <c r="BU266" s="301"/>
      <c r="BV266" s="301"/>
      <c r="BW266" s="301"/>
      <c r="BX266" s="301"/>
      <c r="BY266" s="301"/>
      <c r="BZ266" s="301"/>
      <c r="CA266" s="301"/>
      <c r="CB266" s="301"/>
      <c r="CC266" s="301"/>
      <c r="CD266" s="301"/>
      <c r="CE266" s="301"/>
      <c r="CF266" s="301"/>
      <c r="CG266" s="301"/>
      <c r="CH266" s="301"/>
      <c r="CI266" s="301"/>
      <c r="CJ266" s="301"/>
      <c r="CK266" s="301"/>
      <c r="CL266" s="301"/>
      <c r="CM266" s="301"/>
      <c r="CN266" s="301"/>
      <c r="CO266" s="301"/>
      <c r="CP266" s="301"/>
      <c r="CQ266" s="301"/>
      <c r="CR266" s="301"/>
      <c r="CS266" s="301"/>
      <c r="CT266" s="301"/>
      <c r="CU266" s="301"/>
      <c r="CV266" s="301"/>
      <c r="CW266" s="301"/>
      <c r="CX266" s="301"/>
      <c r="CY266" s="301"/>
      <c r="CZ266" s="301"/>
    </row>
    <row r="267" spans="1:104" s="209" customFormat="1" ht="14.25" hidden="1" x14ac:dyDescent="0.2">
      <c r="A267" s="302" t="s">
        <v>46</v>
      </c>
      <c r="B267" s="302"/>
      <c r="C267" s="302"/>
      <c r="D267" s="302"/>
      <c r="E267" s="302"/>
      <c r="F267" s="302"/>
      <c r="G267" s="302"/>
      <c r="H267" s="302"/>
      <c r="I267" s="302"/>
      <c r="J267" s="302"/>
      <c r="K267" s="302"/>
      <c r="L267" s="302"/>
      <c r="M267" s="302"/>
      <c r="N267" s="302"/>
      <c r="O267" s="302"/>
      <c r="P267" s="302"/>
      <c r="Q267" s="302"/>
      <c r="R267" s="302"/>
      <c r="S267" s="302"/>
      <c r="T267" s="302"/>
      <c r="U267" s="302"/>
      <c r="V267" s="302"/>
      <c r="W267" s="604"/>
      <c r="X267" s="604"/>
      <c r="Y267" s="604"/>
      <c r="Z267" s="604"/>
      <c r="AA267" s="604"/>
      <c r="AB267" s="604"/>
      <c r="AC267" s="604"/>
      <c r="AD267" s="604"/>
      <c r="AE267" s="604"/>
      <c r="AF267" s="604"/>
      <c r="AG267" s="604"/>
      <c r="AH267" s="604"/>
      <c r="AI267" s="604"/>
      <c r="AJ267" s="604"/>
      <c r="AK267" s="604"/>
      <c r="AL267" s="604"/>
      <c r="AM267" s="604"/>
      <c r="AN267" s="604"/>
      <c r="AO267" s="604"/>
      <c r="AP267" s="604"/>
      <c r="AQ267" s="604"/>
      <c r="AR267" s="604"/>
      <c r="AS267" s="604"/>
      <c r="AT267" s="604"/>
      <c r="AU267" s="604"/>
      <c r="AV267" s="604"/>
      <c r="AW267" s="604"/>
      <c r="AX267" s="604"/>
      <c r="AY267" s="604"/>
      <c r="AZ267" s="604"/>
      <c r="BA267" s="604"/>
      <c r="BB267" s="604"/>
      <c r="BC267" s="604"/>
      <c r="BD267" s="604"/>
      <c r="BE267" s="604"/>
      <c r="BF267" s="604"/>
      <c r="BG267" s="604"/>
      <c r="BH267" s="604"/>
      <c r="BI267" s="604"/>
      <c r="BJ267" s="604"/>
      <c r="BK267" s="604"/>
      <c r="BL267" s="604"/>
      <c r="BM267" s="604"/>
      <c r="BN267" s="604"/>
      <c r="BO267" s="604"/>
      <c r="BP267" s="604"/>
      <c r="BQ267" s="604"/>
      <c r="BR267" s="604"/>
      <c r="BS267" s="604"/>
      <c r="BT267" s="604"/>
      <c r="BU267" s="604"/>
      <c r="BV267" s="604"/>
      <c r="BW267" s="604"/>
      <c r="BX267" s="604"/>
      <c r="BY267" s="604"/>
      <c r="BZ267" s="604"/>
      <c r="CA267" s="604"/>
      <c r="CB267" s="604"/>
      <c r="CC267" s="604"/>
      <c r="CD267" s="604"/>
      <c r="CE267" s="604"/>
      <c r="CF267" s="604"/>
      <c r="CG267" s="604"/>
      <c r="CH267" s="604"/>
      <c r="CI267" s="604"/>
      <c r="CJ267" s="604"/>
      <c r="CK267" s="604"/>
      <c r="CL267" s="604"/>
      <c r="CM267" s="604"/>
      <c r="CN267" s="604"/>
      <c r="CO267" s="604"/>
      <c r="CP267" s="604"/>
      <c r="CQ267" s="604"/>
      <c r="CR267" s="604"/>
      <c r="CS267" s="604"/>
      <c r="CT267" s="604"/>
      <c r="CU267" s="604"/>
      <c r="CV267" s="604"/>
      <c r="CW267" s="604"/>
      <c r="CX267" s="604"/>
      <c r="CY267" s="604"/>
      <c r="CZ267" s="604"/>
    </row>
    <row r="268" spans="1:104" s="209" customFormat="1" ht="14.25" hidden="1" x14ac:dyDescent="0.2">
      <c r="A268" s="301"/>
      <c r="B268" s="301"/>
      <c r="C268" s="301"/>
      <c r="D268" s="301"/>
      <c r="E268" s="301"/>
      <c r="F268" s="301"/>
      <c r="G268" s="301"/>
      <c r="H268" s="301"/>
      <c r="I268" s="301"/>
      <c r="J268" s="301"/>
      <c r="K268" s="301"/>
      <c r="L268" s="301"/>
      <c r="M268" s="301"/>
      <c r="N268" s="301"/>
      <c r="O268" s="301"/>
      <c r="P268" s="301"/>
      <c r="Q268" s="301"/>
      <c r="R268" s="301"/>
      <c r="S268" s="301"/>
      <c r="T268" s="301"/>
      <c r="U268" s="301"/>
      <c r="V268" s="301"/>
      <c r="W268" s="301"/>
      <c r="X268" s="301"/>
      <c r="Y268" s="301"/>
      <c r="Z268" s="301"/>
      <c r="AA268" s="301"/>
      <c r="AB268" s="301"/>
      <c r="AC268" s="301"/>
      <c r="AD268" s="301"/>
      <c r="AE268" s="301"/>
      <c r="AF268" s="301"/>
      <c r="AG268" s="301"/>
      <c r="AH268" s="301"/>
      <c r="AI268" s="301"/>
      <c r="AJ268" s="301"/>
      <c r="AK268" s="301"/>
      <c r="AL268" s="301"/>
      <c r="AM268" s="301"/>
      <c r="AN268" s="301"/>
      <c r="AO268" s="301"/>
      <c r="AP268" s="301"/>
      <c r="AQ268" s="301"/>
      <c r="AR268" s="301"/>
      <c r="AS268" s="301"/>
      <c r="AT268" s="301"/>
      <c r="AU268" s="301"/>
      <c r="AV268" s="301"/>
      <c r="AW268" s="301"/>
      <c r="AX268" s="301"/>
      <c r="AY268" s="301"/>
      <c r="AZ268" s="301"/>
      <c r="BA268" s="301"/>
      <c r="BB268" s="301"/>
      <c r="BC268" s="301"/>
      <c r="BD268" s="301"/>
      <c r="BE268" s="301"/>
      <c r="BF268" s="301"/>
      <c r="BG268" s="301"/>
      <c r="BH268" s="301"/>
      <c r="BI268" s="301"/>
      <c r="BJ268" s="301"/>
      <c r="BK268" s="301"/>
      <c r="BL268" s="301"/>
      <c r="BM268" s="301"/>
      <c r="BN268" s="301"/>
      <c r="BO268" s="301"/>
      <c r="BP268" s="301"/>
      <c r="BQ268" s="301"/>
      <c r="BR268" s="301"/>
      <c r="BS268" s="301"/>
      <c r="BT268" s="301"/>
      <c r="BU268" s="301"/>
      <c r="BV268" s="301"/>
      <c r="BW268" s="301"/>
      <c r="BX268" s="301"/>
      <c r="BY268" s="301"/>
      <c r="BZ268" s="301"/>
      <c r="CA268" s="301"/>
      <c r="CB268" s="301"/>
      <c r="CC268" s="301"/>
      <c r="CD268" s="301"/>
      <c r="CE268" s="301"/>
      <c r="CF268" s="301"/>
      <c r="CG268" s="301"/>
      <c r="CH268" s="301"/>
      <c r="CI268" s="301"/>
      <c r="CJ268" s="301"/>
      <c r="CK268" s="301"/>
      <c r="CL268" s="301"/>
      <c r="CM268" s="301"/>
      <c r="CN268" s="301"/>
      <c r="CO268" s="301"/>
      <c r="CP268" s="301"/>
      <c r="CQ268" s="301"/>
      <c r="CR268" s="301"/>
      <c r="CS268" s="301"/>
      <c r="CT268" s="301"/>
      <c r="CU268" s="301"/>
      <c r="CV268" s="301"/>
      <c r="CW268" s="301"/>
      <c r="CX268" s="301"/>
      <c r="CY268" s="301"/>
      <c r="CZ268" s="301"/>
    </row>
    <row r="269" spans="1:104" s="210" customFormat="1" ht="45" hidden="1" customHeight="1" x14ac:dyDescent="0.25">
      <c r="A269" s="589" t="s">
        <v>48</v>
      </c>
      <c r="B269" s="589"/>
      <c r="C269" s="589"/>
      <c r="D269" s="589"/>
      <c r="E269" s="589"/>
      <c r="F269" s="589"/>
      <c r="G269" s="589"/>
      <c r="H269" s="589" t="s">
        <v>0</v>
      </c>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89"/>
      <c r="AL269" s="589"/>
      <c r="AM269" s="589"/>
      <c r="AN269" s="589"/>
      <c r="AO269" s="589"/>
      <c r="AP269" s="589"/>
      <c r="AQ269" s="589"/>
      <c r="AR269" s="589"/>
      <c r="AS269" s="589"/>
      <c r="AT269" s="589"/>
      <c r="AU269" s="589"/>
      <c r="AV269" s="589"/>
      <c r="AW269" s="589"/>
      <c r="AX269" s="589"/>
      <c r="AY269" s="589"/>
      <c r="AZ269" s="589"/>
      <c r="BA269" s="589"/>
      <c r="BB269" s="589"/>
      <c r="BC269" s="583" t="s">
        <v>88</v>
      </c>
      <c r="BD269" s="584"/>
      <c r="BE269" s="584"/>
      <c r="BF269" s="584"/>
      <c r="BG269" s="584"/>
      <c r="BH269" s="584"/>
      <c r="BI269" s="584"/>
      <c r="BJ269" s="584"/>
      <c r="BK269" s="584"/>
      <c r="BL269" s="584"/>
      <c r="BM269" s="584"/>
      <c r="BN269" s="584"/>
      <c r="BO269" s="584"/>
      <c r="BP269" s="584"/>
      <c r="BQ269" s="584"/>
      <c r="BR269" s="585"/>
      <c r="BS269" s="583" t="s">
        <v>89</v>
      </c>
      <c r="BT269" s="584"/>
      <c r="BU269" s="584"/>
      <c r="BV269" s="584"/>
      <c r="BW269" s="584"/>
      <c r="BX269" s="584"/>
      <c r="BY269" s="584"/>
      <c r="BZ269" s="584"/>
      <c r="CA269" s="584"/>
      <c r="CB269" s="584"/>
      <c r="CC269" s="584"/>
      <c r="CD269" s="584"/>
      <c r="CE269" s="584"/>
      <c r="CF269" s="584"/>
      <c r="CG269" s="584"/>
      <c r="CH269" s="585"/>
      <c r="CI269" s="583" t="s">
        <v>90</v>
      </c>
      <c r="CJ269" s="584"/>
      <c r="CK269" s="584"/>
      <c r="CL269" s="584"/>
      <c r="CM269" s="584"/>
      <c r="CN269" s="584"/>
      <c r="CO269" s="584"/>
      <c r="CP269" s="584"/>
      <c r="CQ269" s="584"/>
      <c r="CR269" s="584"/>
      <c r="CS269" s="584"/>
      <c r="CT269" s="584"/>
      <c r="CU269" s="584"/>
      <c r="CV269" s="584"/>
      <c r="CW269" s="584"/>
      <c r="CX269" s="584"/>
      <c r="CY269" s="584"/>
      <c r="CZ269" s="585"/>
    </row>
    <row r="270" spans="1:104" s="3" customFormat="1" ht="12.75" hidden="1" x14ac:dyDescent="0.25">
      <c r="A270" s="582">
        <v>1</v>
      </c>
      <c r="B270" s="582"/>
      <c r="C270" s="582"/>
      <c r="D270" s="582"/>
      <c r="E270" s="582"/>
      <c r="F270" s="582"/>
      <c r="G270" s="582"/>
      <c r="H270" s="582">
        <v>2</v>
      </c>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2"/>
      <c r="AL270" s="582"/>
      <c r="AM270" s="582"/>
      <c r="AN270" s="582"/>
      <c r="AO270" s="582"/>
      <c r="AP270" s="582"/>
      <c r="AQ270" s="582"/>
      <c r="AR270" s="582"/>
      <c r="AS270" s="582"/>
      <c r="AT270" s="582"/>
      <c r="AU270" s="582"/>
      <c r="AV270" s="582"/>
      <c r="AW270" s="582"/>
      <c r="AX270" s="582"/>
      <c r="AY270" s="582"/>
      <c r="AZ270" s="582"/>
      <c r="BA270" s="582"/>
      <c r="BB270" s="582"/>
      <c r="BC270" s="582">
        <v>3</v>
      </c>
      <c r="BD270" s="582"/>
      <c r="BE270" s="582"/>
      <c r="BF270" s="582"/>
      <c r="BG270" s="582"/>
      <c r="BH270" s="582"/>
      <c r="BI270" s="582"/>
      <c r="BJ270" s="582"/>
      <c r="BK270" s="582"/>
      <c r="BL270" s="582"/>
      <c r="BM270" s="582"/>
      <c r="BN270" s="582"/>
      <c r="BO270" s="582"/>
      <c r="BP270" s="582"/>
      <c r="BQ270" s="582"/>
      <c r="BR270" s="582"/>
      <c r="BS270" s="582">
        <v>4</v>
      </c>
      <c r="BT270" s="582"/>
      <c r="BU270" s="582"/>
      <c r="BV270" s="582"/>
      <c r="BW270" s="582"/>
      <c r="BX270" s="582"/>
      <c r="BY270" s="582"/>
      <c r="BZ270" s="582"/>
      <c r="CA270" s="582"/>
      <c r="CB270" s="582"/>
      <c r="CC270" s="582"/>
      <c r="CD270" s="582"/>
      <c r="CE270" s="582"/>
      <c r="CF270" s="582"/>
      <c r="CG270" s="582"/>
      <c r="CH270" s="582"/>
      <c r="CI270" s="582">
        <v>5</v>
      </c>
      <c r="CJ270" s="582"/>
      <c r="CK270" s="582"/>
      <c r="CL270" s="582"/>
      <c r="CM270" s="582"/>
      <c r="CN270" s="582"/>
      <c r="CO270" s="582"/>
      <c r="CP270" s="582"/>
      <c r="CQ270" s="582"/>
      <c r="CR270" s="582"/>
      <c r="CS270" s="582"/>
      <c r="CT270" s="582"/>
      <c r="CU270" s="582"/>
      <c r="CV270" s="582"/>
      <c r="CW270" s="582"/>
      <c r="CX270" s="582"/>
      <c r="CY270" s="582"/>
      <c r="CZ270" s="582"/>
    </row>
    <row r="271" spans="1:104" s="4" customFormat="1" ht="15" hidden="1" customHeight="1" x14ac:dyDescent="0.25">
      <c r="A271" s="611" t="s">
        <v>241</v>
      </c>
      <c r="B271" s="612"/>
      <c r="C271" s="612"/>
      <c r="D271" s="612"/>
      <c r="E271" s="612"/>
      <c r="F271" s="612"/>
      <c r="G271" s="612"/>
      <c r="H271" s="612"/>
      <c r="I271" s="612"/>
      <c r="J271" s="612"/>
      <c r="K271" s="612"/>
      <c r="L271" s="612"/>
      <c r="M271" s="612"/>
      <c r="N271" s="612"/>
      <c r="O271" s="612"/>
      <c r="P271" s="612"/>
      <c r="Q271" s="612"/>
      <c r="R271" s="612"/>
      <c r="S271" s="612"/>
      <c r="T271" s="612"/>
      <c r="U271" s="612"/>
      <c r="V271" s="612"/>
      <c r="W271" s="612"/>
      <c r="X271" s="612"/>
      <c r="Y271" s="612"/>
      <c r="Z271" s="612"/>
      <c r="AA271" s="612"/>
      <c r="AB271" s="612"/>
      <c r="AC271" s="612"/>
      <c r="AD271" s="612"/>
      <c r="AE271" s="612"/>
      <c r="AF271" s="612"/>
      <c r="AG271" s="612"/>
      <c r="AH271" s="612"/>
      <c r="AI271" s="612"/>
      <c r="AJ271" s="612"/>
      <c r="AK271" s="612"/>
      <c r="AL271" s="612"/>
      <c r="AM271" s="612"/>
      <c r="AN271" s="612"/>
      <c r="AO271" s="612"/>
      <c r="AP271" s="612"/>
      <c r="AQ271" s="612"/>
      <c r="AR271" s="612"/>
      <c r="AS271" s="612"/>
      <c r="AT271" s="612"/>
      <c r="AU271" s="612"/>
      <c r="AV271" s="612"/>
      <c r="AW271" s="612"/>
      <c r="AX271" s="612"/>
      <c r="AY271" s="612"/>
      <c r="AZ271" s="612"/>
      <c r="BA271" s="612"/>
      <c r="BB271" s="612"/>
      <c r="BC271" s="612"/>
      <c r="BD271" s="612"/>
      <c r="BE271" s="612"/>
      <c r="BF271" s="612"/>
      <c r="BG271" s="612"/>
      <c r="BH271" s="612"/>
      <c r="BI271" s="612"/>
      <c r="BJ271" s="612"/>
      <c r="BK271" s="612"/>
      <c r="BL271" s="612"/>
      <c r="BM271" s="612"/>
      <c r="BN271" s="612"/>
      <c r="BO271" s="612"/>
      <c r="BP271" s="612"/>
      <c r="BQ271" s="612"/>
      <c r="BR271" s="612"/>
      <c r="BS271" s="612"/>
      <c r="BT271" s="612"/>
      <c r="BU271" s="612"/>
      <c r="BV271" s="612"/>
      <c r="BW271" s="612"/>
      <c r="BX271" s="612"/>
      <c r="BY271" s="612"/>
      <c r="BZ271" s="612"/>
      <c r="CA271" s="612"/>
      <c r="CB271" s="612"/>
      <c r="CC271" s="612"/>
      <c r="CD271" s="612"/>
      <c r="CE271" s="612"/>
      <c r="CF271" s="612"/>
      <c r="CG271" s="612"/>
      <c r="CH271" s="612"/>
      <c r="CI271" s="612"/>
      <c r="CJ271" s="612"/>
      <c r="CK271" s="612"/>
      <c r="CL271" s="612"/>
      <c r="CM271" s="612"/>
      <c r="CN271" s="612"/>
      <c r="CO271" s="612"/>
      <c r="CP271" s="612"/>
      <c r="CQ271" s="612"/>
      <c r="CR271" s="612"/>
      <c r="CS271" s="612"/>
      <c r="CT271" s="612"/>
      <c r="CU271" s="612"/>
      <c r="CV271" s="612"/>
      <c r="CW271" s="612"/>
      <c r="CX271" s="612"/>
      <c r="CY271" s="612"/>
      <c r="CZ271" s="612"/>
    </row>
    <row r="272" spans="1:104" s="4" customFormat="1" ht="15" hidden="1" customHeight="1" x14ac:dyDescent="0.25">
      <c r="A272" s="614"/>
      <c r="B272" s="615"/>
      <c r="C272" s="615"/>
      <c r="D272" s="615"/>
      <c r="E272" s="615"/>
      <c r="F272" s="615"/>
      <c r="G272" s="616"/>
      <c r="H272" s="617"/>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18"/>
      <c r="AL272" s="618"/>
      <c r="AM272" s="618"/>
      <c r="AN272" s="618"/>
      <c r="AO272" s="618"/>
      <c r="AP272" s="618"/>
      <c r="AQ272" s="618"/>
      <c r="AR272" s="618"/>
      <c r="AS272" s="618"/>
      <c r="AT272" s="618"/>
      <c r="AU272" s="618"/>
      <c r="AV272" s="618"/>
      <c r="AW272" s="618"/>
      <c r="AX272" s="618"/>
      <c r="AY272" s="618"/>
      <c r="AZ272" s="618"/>
      <c r="BA272" s="618"/>
      <c r="BB272" s="619"/>
      <c r="BC272" s="605"/>
      <c r="BD272" s="606"/>
      <c r="BE272" s="606"/>
      <c r="BF272" s="606"/>
      <c r="BG272" s="606"/>
      <c r="BH272" s="606"/>
      <c r="BI272" s="606"/>
      <c r="BJ272" s="606"/>
      <c r="BK272" s="606"/>
      <c r="BL272" s="606"/>
      <c r="BM272" s="606"/>
      <c r="BN272" s="606"/>
      <c r="BO272" s="606"/>
      <c r="BP272" s="606"/>
      <c r="BQ272" s="606"/>
      <c r="BR272" s="607"/>
      <c r="BS272" s="605"/>
      <c r="BT272" s="606"/>
      <c r="BU272" s="606"/>
      <c r="BV272" s="606"/>
      <c r="BW272" s="606"/>
      <c r="BX272" s="606"/>
      <c r="BY272" s="606"/>
      <c r="BZ272" s="606"/>
      <c r="CA272" s="606"/>
      <c r="CB272" s="606"/>
      <c r="CC272" s="606"/>
      <c r="CD272" s="606"/>
      <c r="CE272" s="606"/>
      <c r="CF272" s="606"/>
      <c r="CG272" s="606"/>
      <c r="CH272" s="607"/>
      <c r="CI272" s="605"/>
      <c r="CJ272" s="606"/>
      <c r="CK272" s="606"/>
      <c r="CL272" s="606"/>
      <c r="CM272" s="606"/>
      <c r="CN272" s="606"/>
      <c r="CO272" s="606"/>
      <c r="CP272" s="606"/>
      <c r="CQ272" s="606"/>
      <c r="CR272" s="606"/>
      <c r="CS272" s="606"/>
      <c r="CT272" s="606"/>
      <c r="CU272" s="606"/>
      <c r="CV272" s="606"/>
      <c r="CW272" s="606"/>
      <c r="CX272" s="606"/>
      <c r="CY272" s="606"/>
      <c r="CZ272" s="607"/>
    </row>
    <row r="273" spans="1:104" s="4" customFormat="1" ht="15" hidden="1" customHeight="1" x14ac:dyDescent="0.25">
      <c r="A273" s="630" t="s">
        <v>262</v>
      </c>
      <c r="B273" s="631"/>
      <c r="C273" s="631"/>
      <c r="D273" s="631"/>
      <c r="E273" s="631"/>
      <c r="F273" s="631"/>
      <c r="G273" s="631"/>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31"/>
      <c r="AL273" s="631"/>
      <c r="AM273" s="631"/>
      <c r="AN273" s="631"/>
      <c r="AO273" s="631"/>
      <c r="AP273" s="631"/>
      <c r="AQ273" s="631"/>
      <c r="AR273" s="631"/>
      <c r="AS273" s="631"/>
      <c r="AT273" s="631"/>
      <c r="AU273" s="631"/>
      <c r="AV273" s="631"/>
      <c r="AW273" s="631"/>
      <c r="AX273" s="631"/>
      <c r="AY273" s="631"/>
      <c r="AZ273" s="631"/>
      <c r="BA273" s="631"/>
      <c r="BB273" s="632"/>
      <c r="BC273" s="552" t="s">
        <v>4</v>
      </c>
      <c r="BD273" s="552"/>
      <c r="BE273" s="552"/>
      <c r="BF273" s="552"/>
      <c r="BG273" s="552"/>
      <c r="BH273" s="552"/>
      <c r="BI273" s="552"/>
      <c r="BJ273" s="552"/>
      <c r="BK273" s="552"/>
      <c r="BL273" s="552"/>
      <c r="BM273" s="552"/>
      <c r="BN273" s="552"/>
      <c r="BO273" s="552"/>
      <c r="BP273" s="552"/>
      <c r="BQ273" s="552"/>
      <c r="BR273" s="552"/>
      <c r="BS273" s="552" t="s">
        <v>4</v>
      </c>
      <c r="BT273" s="552"/>
      <c r="BU273" s="552"/>
      <c r="BV273" s="552"/>
      <c r="BW273" s="552"/>
      <c r="BX273" s="552"/>
      <c r="BY273" s="552"/>
      <c r="BZ273" s="552"/>
      <c r="CA273" s="552"/>
      <c r="CB273" s="552"/>
      <c r="CC273" s="552"/>
      <c r="CD273" s="552"/>
      <c r="CE273" s="552"/>
      <c r="CF273" s="552"/>
      <c r="CG273" s="552"/>
      <c r="CH273" s="552"/>
      <c r="CI273" s="605"/>
      <c r="CJ273" s="606"/>
      <c r="CK273" s="606"/>
      <c r="CL273" s="606"/>
      <c r="CM273" s="606"/>
      <c r="CN273" s="606"/>
      <c r="CO273" s="606"/>
      <c r="CP273" s="606"/>
      <c r="CQ273" s="606"/>
      <c r="CR273" s="606"/>
      <c r="CS273" s="606"/>
      <c r="CT273" s="606"/>
      <c r="CU273" s="606"/>
      <c r="CV273" s="606"/>
      <c r="CW273" s="606"/>
      <c r="CX273" s="606"/>
      <c r="CY273" s="606"/>
      <c r="CZ273" s="607"/>
    </row>
    <row r="274" spans="1:104" s="4" customFormat="1" ht="15" hidden="1" customHeight="1" x14ac:dyDescent="0.25">
      <c r="A274" s="611" t="s">
        <v>241</v>
      </c>
      <c r="B274" s="612"/>
      <c r="C274" s="612"/>
      <c r="D274" s="612"/>
      <c r="E274" s="612"/>
      <c r="F274" s="612"/>
      <c r="G274" s="612"/>
      <c r="H274" s="612"/>
      <c r="I274" s="612"/>
      <c r="J274" s="612"/>
      <c r="K274" s="612"/>
      <c r="L274" s="612"/>
      <c r="M274" s="612"/>
      <c r="N274" s="612"/>
      <c r="O274" s="612"/>
      <c r="P274" s="612"/>
      <c r="Q274" s="612"/>
      <c r="R274" s="612"/>
      <c r="S274" s="612"/>
      <c r="T274" s="612"/>
      <c r="U274" s="612"/>
      <c r="V274" s="612"/>
      <c r="W274" s="612"/>
      <c r="X274" s="612"/>
      <c r="Y274" s="612"/>
      <c r="Z274" s="612"/>
      <c r="AA274" s="612"/>
      <c r="AB274" s="612"/>
      <c r="AC274" s="612"/>
      <c r="AD274" s="612"/>
      <c r="AE274" s="612"/>
      <c r="AF274" s="612"/>
      <c r="AG274" s="612"/>
      <c r="AH274" s="612"/>
      <c r="AI274" s="612"/>
      <c r="AJ274" s="612"/>
      <c r="AK274" s="612"/>
      <c r="AL274" s="612"/>
      <c r="AM274" s="612"/>
      <c r="AN274" s="612"/>
      <c r="AO274" s="612"/>
      <c r="AP274" s="612"/>
      <c r="AQ274" s="612"/>
      <c r="AR274" s="612"/>
      <c r="AS274" s="612"/>
      <c r="AT274" s="612"/>
      <c r="AU274" s="612"/>
      <c r="AV274" s="612"/>
      <c r="AW274" s="612"/>
      <c r="AX274" s="612"/>
      <c r="AY274" s="612"/>
      <c r="AZ274" s="612"/>
      <c r="BA274" s="612"/>
      <c r="BB274" s="612"/>
      <c r="BC274" s="612"/>
      <c r="BD274" s="612"/>
      <c r="BE274" s="612"/>
      <c r="BF274" s="612"/>
      <c r="BG274" s="612"/>
      <c r="BH274" s="612"/>
      <c r="BI274" s="612"/>
      <c r="BJ274" s="612"/>
      <c r="BK274" s="612"/>
      <c r="BL274" s="612"/>
      <c r="BM274" s="612"/>
      <c r="BN274" s="612"/>
      <c r="BO274" s="612"/>
      <c r="BP274" s="612"/>
      <c r="BQ274" s="612"/>
      <c r="BR274" s="612"/>
      <c r="BS274" s="612"/>
      <c r="BT274" s="612"/>
      <c r="BU274" s="612"/>
      <c r="BV274" s="612"/>
      <c r="BW274" s="612"/>
      <c r="BX274" s="612"/>
      <c r="BY274" s="612"/>
      <c r="BZ274" s="612"/>
      <c r="CA274" s="612"/>
      <c r="CB274" s="612"/>
      <c r="CC274" s="612"/>
      <c r="CD274" s="612"/>
      <c r="CE274" s="612"/>
      <c r="CF274" s="612"/>
      <c r="CG274" s="612"/>
      <c r="CH274" s="612"/>
      <c r="CI274" s="612"/>
      <c r="CJ274" s="612"/>
      <c r="CK274" s="612"/>
      <c r="CL274" s="612"/>
      <c r="CM274" s="612"/>
      <c r="CN274" s="612"/>
      <c r="CO274" s="612"/>
      <c r="CP274" s="612"/>
      <c r="CQ274" s="612"/>
      <c r="CR274" s="612"/>
      <c r="CS274" s="612"/>
      <c r="CT274" s="612"/>
      <c r="CU274" s="612"/>
      <c r="CV274" s="612"/>
      <c r="CW274" s="612"/>
      <c r="CX274" s="612"/>
      <c r="CY274" s="612"/>
      <c r="CZ274" s="612"/>
    </row>
    <row r="275" spans="1:104" s="4" customFormat="1" ht="15" hidden="1" customHeight="1" x14ac:dyDescent="0.25">
      <c r="A275" s="614"/>
      <c r="B275" s="615"/>
      <c r="C275" s="615"/>
      <c r="D275" s="615"/>
      <c r="E275" s="615"/>
      <c r="F275" s="615"/>
      <c r="G275" s="616"/>
      <c r="H275" s="617"/>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18"/>
      <c r="AL275" s="618"/>
      <c r="AM275" s="618"/>
      <c r="AN275" s="618"/>
      <c r="AO275" s="618"/>
      <c r="AP275" s="618"/>
      <c r="AQ275" s="618"/>
      <c r="AR275" s="618"/>
      <c r="AS275" s="618"/>
      <c r="AT275" s="618"/>
      <c r="AU275" s="618"/>
      <c r="AV275" s="618"/>
      <c r="AW275" s="618"/>
      <c r="AX275" s="618"/>
      <c r="AY275" s="618"/>
      <c r="AZ275" s="618"/>
      <c r="BA275" s="618"/>
      <c r="BB275" s="619"/>
      <c r="BC275" s="605"/>
      <c r="BD275" s="606"/>
      <c r="BE275" s="606"/>
      <c r="BF275" s="606"/>
      <c r="BG275" s="606"/>
      <c r="BH275" s="606"/>
      <c r="BI275" s="606"/>
      <c r="BJ275" s="606"/>
      <c r="BK275" s="606"/>
      <c r="BL275" s="606"/>
      <c r="BM275" s="606"/>
      <c r="BN275" s="606"/>
      <c r="BO275" s="606"/>
      <c r="BP275" s="606"/>
      <c r="BQ275" s="606"/>
      <c r="BR275" s="607"/>
      <c r="BS275" s="605"/>
      <c r="BT275" s="606"/>
      <c r="BU275" s="606"/>
      <c r="BV275" s="606"/>
      <c r="BW275" s="606"/>
      <c r="BX275" s="606"/>
      <c r="BY275" s="606"/>
      <c r="BZ275" s="606"/>
      <c r="CA275" s="606"/>
      <c r="CB275" s="606"/>
      <c r="CC275" s="606"/>
      <c r="CD275" s="606"/>
      <c r="CE275" s="606"/>
      <c r="CF275" s="606"/>
      <c r="CG275" s="606"/>
      <c r="CH275" s="607"/>
      <c r="CI275" s="605"/>
      <c r="CJ275" s="606"/>
      <c r="CK275" s="606"/>
      <c r="CL275" s="606"/>
      <c r="CM275" s="606"/>
      <c r="CN275" s="606"/>
      <c r="CO275" s="606"/>
      <c r="CP275" s="606"/>
      <c r="CQ275" s="606"/>
      <c r="CR275" s="606"/>
      <c r="CS275" s="606"/>
      <c r="CT275" s="606"/>
      <c r="CU275" s="606"/>
      <c r="CV275" s="606"/>
      <c r="CW275" s="606"/>
      <c r="CX275" s="606"/>
      <c r="CY275" s="606"/>
      <c r="CZ275" s="607"/>
    </row>
    <row r="276" spans="1:104" s="4" customFormat="1" ht="15" hidden="1" customHeight="1" x14ac:dyDescent="0.25">
      <c r="A276" s="630" t="s">
        <v>262</v>
      </c>
      <c r="B276" s="631"/>
      <c r="C276" s="631"/>
      <c r="D276" s="631"/>
      <c r="E276" s="631"/>
      <c r="F276" s="631"/>
      <c r="G276" s="631"/>
      <c r="H276" s="631"/>
      <c r="I276" s="631"/>
      <c r="J276" s="631"/>
      <c r="K276" s="631"/>
      <c r="L276" s="631"/>
      <c r="M276" s="631"/>
      <c r="N276" s="631"/>
      <c r="O276" s="631"/>
      <c r="P276" s="631"/>
      <c r="Q276" s="631"/>
      <c r="R276" s="631"/>
      <c r="S276" s="631"/>
      <c r="T276" s="631"/>
      <c r="U276" s="631"/>
      <c r="V276" s="631"/>
      <c r="W276" s="631"/>
      <c r="X276" s="631"/>
      <c r="Y276" s="631"/>
      <c r="Z276" s="631"/>
      <c r="AA276" s="631"/>
      <c r="AB276" s="631"/>
      <c r="AC276" s="631"/>
      <c r="AD276" s="631"/>
      <c r="AE276" s="631"/>
      <c r="AF276" s="631"/>
      <c r="AG276" s="631"/>
      <c r="AH276" s="631"/>
      <c r="AI276" s="631"/>
      <c r="AJ276" s="631"/>
      <c r="AK276" s="631"/>
      <c r="AL276" s="631"/>
      <c r="AM276" s="631"/>
      <c r="AN276" s="631"/>
      <c r="AO276" s="631"/>
      <c r="AP276" s="631"/>
      <c r="AQ276" s="631"/>
      <c r="AR276" s="631"/>
      <c r="AS276" s="631"/>
      <c r="AT276" s="631"/>
      <c r="AU276" s="631"/>
      <c r="AV276" s="631"/>
      <c r="AW276" s="631"/>
      <c r="AX276" s="631"/>
      <c r="AY276" s="631"/>
      <c r="AZ276" s="631"/>
      <c r="BA276" s="631"/>
      <c r="BB276" s="632"/>
      <c r="BC276" s="552" t="s">
        <v>4</v>
      </c>
      <c r="BD276" s="552"/>
      <c r="BE276" s="552"/>
      <c r="BF276" s="552"/>
      <c r="BG276" s="552"/>
      <c r="BH276" s="552"/>
      <c r="BI276" s="552"/>
      <c r="BJ276" s="552"/>
      <c r="BK276" s="552"/>
      <c r="BL276" s="552"/>
      <c r="BM276" s="552"/>
      <c r="BN276" s="552"/>
      <c r="BO276" s="552"/>
      <c r="BP276" s="552"/>
      <c r="BQ276" s="552"/>
      <c r="BR276" s="552"/>
      <c r="BS276" s="552" t="s">
        <v>4</v>
      </c>
      <c r="BT276" s="552"/>
      <c r="BU276" s="552"/>
      <c r="BV276" s="552"/>
      <c r="BW276" s="552"/>
      <c r="BX276" s="552"/>
      <c r="BY276" s="552"/>
      <c r="BZ276" s="552"/>
      <c r="CA276" s="552"/>
      <c r="CB276" s="552"/>
      <c r="CC276" s="552"/>
      <c r="CD276" s="552"/>
      <c r="CE276" s="552"/>
      <c r="CF276" s="552"/>
      <c r="CG276" s="552"/>
      <c r="CH276" s="552"/>
      <c r="CI276" s="605"/>
      <c r="CJ276" s="606"/>
      <c r="CK276" s="606"/>
      <c r="CL276" s="606"/>
      <c r="CM276" s="606"/>
      <c r="CN276" s="606"/>
      <c r="CO276" s="606"/>
      <c r="CP276" s="606"/>
      <c r="CQ276" s="606"/>
      <c r="CR276" s="606"/>
      <c r="CS276" s="606"/>
      <c r="CT276" s="606"/>
      <c r="CU276" s="606"/>
      <c r="CV276" s="606"/>
      <c r="CW276" s="606"/>
      <c r="CX276" s="606"/>
      <c r="CY276" s="606"/>
      <c r="CZ276" s="607"/>
    </row>
    <row r="277" spans="1:104" s="4" customFormat="1" ht="15" hidden="1" customHeight="1" x14ac:dyDescent="0.25">
      <c r="A277" s="668" t="s">
        <v>55</v>
      </c>
      <c r="B277" s="669"/>
      <c r="C277" s="669"/>
      <c r="D277" s="669"/>
      <c r="E277" s="669"/>
      <c r="F277" s="669"/>
      <c r="G277" s="669"/>
      <c r="H277" s="669"/>
      <c r="I277" s="669"/>
      <c r="J277" s="669"/>
      <c r="K277" s="669"/>
      <c r="L277" s="669"/>
      <c r="M277" s="669"/>
      <c r="N277" s="669"/>
      <c r="O277" s="669"/>
      <c r="P277" s="669"/>
      <c r="Q277" s="669"/>
      <c r="R277" s="669"/>
      <c r="S277" s="669"/>
      <c r="T277" s="669"/>
      <c r="U277" s="669"/>
      <c r="V277" s="669"/>
      <c r="W277" s="669"/>
      <c r="X277" s="669"/>
      <c r="Y277" s="669"/>
      <c r="Z277" s="669"/>
      <c r="AA277" s="669"/>
      <c r="AB277" s="669"/>
      <c r="AC277" s="669"/>
      <c r="AD277" s="669"/>
      <c r="AE277" s="669"/>
      <c r="AF277" s="669"/>
      <c r="AG277" s="669"/>
      <c r="AH277" s="669"/>
      <c r="AI277" s="669"/>
      <c r="AJ277" s="669"/>
      <c r="AK277" s="669"/>
      <c r="AL277" s="669"/>
      <c r="AM277" s="669"/>
      <c r="AN277" s="669"/>
      <c r="AO277" s="669"/>
      <c r="AP277" s="669"/>
      <c r="AQ277" s="669"/>
      <c r="AR277" s="669"/>
      <c r="AS277" s="669"/>
      <c r="AT277" s="669"/>
      <c r="AU277" s="669"/>
      <c r="AV277" s="669"/>
      <c r="AW277" s="669"/>
      <c r="AX277" s="669"/>
      <c r="AY277" s="669"/>
      <c r="AZ277" s="669"/>
      <c r="BA277" s="669"/>
      <c r="BB277" s="670"/>
      <c r="BC277" s="552" t="s">
        <v>4</v>
      </c>
      <c r="BD277" s="552"/>
      <c r="BE277" s="552"/>
      <c r="BF277" s="552"/>
      <c r="BG277" s="552"/>
      <c r="BH277" s="552"/>
      <c r="BI277" s="552"/>
      <c r="BJ277" s="552"/>
      <c r="BK277" s="552"/>
      <c r="BL277" s="552"/>
      <c r="BM277" s="552"/>
      <c r="BN277" s="552"/>
      <c r="BO277" s="552"/>
      <c r="BP277" s="552"/>
      <c r="BQ277" s="552"/>
      <c r="BR277" s="552"/>
      <c r="BS277" s="552" t="s">
        <v>4</v>
      </c>
      <c r="BT277" s="552"/>
      <c r="BU277" s="552"/>
      <c r="BV277" s="552"/>
      <c r="BW277" s="552"/>
      <c r="BX277" s="552"/>
      <c r="BY277" s="552"/>
      <c r="BZ277" s="552"/>
      <c r="CA277" s="552"/>
      <c r="CB277" s="552"/>
      <c r="CC277" s="552"/>
      <c r="CD277" s="552"/>
      <c r="CE277" s="552"/>
      <c r="CF277" s="552"/>
      <c r="CG277" s="552"/>
      <c r="CH277" s="552"/>
      <c r="CI277" s="552"/>
      <c r="CJ277" s="552"/>
      <c r="CK277" s="552"/>
      <c r="CL277" s="552"/>
      <c r="CM277" s="552"/>
      <c r="CN277" s="552"/>
      <c r="CO277" s="552"/>
      <c r="CP277" s="552"/>
      <c r="CQ277" s="552"/>
      <c r="CR277" s="552"/>
      <c r="CS277" s="552"/>
      <c r="CT277" s="552"/>
      <c r="CU277" s="552"/>
      <c r="CV277" s="552"/>
      <c r="CW277" s="552"/>
      <c r="CX277" s="552"/>
      <c r="CY277" s="552"/>
      <c r="CZ277" s="552"/>
    </row>
    <row r="278" spans="1:104" ht="12" customHeight="1" x14ac:dyDescent="0.25"/>
    <row r="279" spans="1:104" s="209" customFormat="1" ht="14.25" x14ac:dyDescent="0.2">
      <c r="A279" s="644" t="s">
        <v>622</v>
      </c>
      <c r="B279" s="644"/>
      <c r="C279" s="644"/>
      <c r="D279" s="644"/>
      <c r="E279" s="644"/>
      <c r="F279" s="644"/>
      <c r="G279" s="644"/>
      <c r="H279" s="644"/>
      <c r="I279" s="644"/>
      <c r="J279" s="644"/>
      <c r="K279" s="644"/>
      <c r="L279" s="644"/>
      <c r="M279" s="644"/>
      <c r="N279" s="644"/>
      <c r="O279" s="644"/>
      <c r="P279" s="644"/>
      <c r="Q279" s="644"/>
      <c r="R279" s="644"/>
      <c r="S279" s="644"/>
      <c r="T279" s="644"/>
      <c r="U279" s="644"/>
      <c r="V279" s="644"/>
      <c r="W279" s="644"/>
      <c r="X279" s="644"/>
      <c r="Y279" s="644"/>
      <c r="Z279" s="644"/>
      <c r="AA279" s="644"/>
      <c r="AB279" s="644"/>
      <c r="AC279" s="644"/>
      <c r="AD279" s="644"/>
      <c r="AE279" s="644"/>
      <c r="AF279" s="644"/>
      <c r="AG279" s="644"/>
      <c r="AH279" s="644"/>
      <c r="AI279" s="644"/>
      <c r="AJ279" s="644"/>
      <c r="AK279" s="644"/>
      <c r="AL279" s="644"/>
      <c r="AM279" s="644"/>
      <c r="AN279" s="644"/>
      <c r="AO279" s="644"/>
      <c r="AP279" s="644"/>
      <c r="AQ279" s="644"/>
      <c r="AR279" s="644"/>
      <c r="AS279" s="644"/>
      <c r="AT279" s="644"/>
      <c r="AU279" s="644"/>
      <c r="AV279" s="644"/>
      <c r="AW279" s="644"/>
      <c r="AX279" s="644"/>
      <c r="AY279" s="644"/>
      <c r="AZ279" s="644"/>
      <c r="BA279" s="644"/>
      <c r="BB279" s="644"/>
      <c r="BC279" s="644"/>
      <c r="BD279" s="644"/>
      <c r="BE279" s="644"/>
      <c r="BF279" s="644"/>
      <c r="BG279" s="644"/>
      <c r="BH279" s="644"/>
      <c r="BI279" s="644"/>
      <c r="BJ279" s="644"/>
      <c r="BK279" s="644"/>
      <c r="BL279" s="644"/>
      <c r="BM279" s="644"/>
      <c r="BN279" s="644"/>
      <c r="BO279" s="644"/>
      <c r="BP279" s="644"/>
      <c r="BQ279" s="644"/>
      <c r="BR279" s="644"/>
      <c r="BS279" s="644"/>
      <c r="BT279" s="644"/>
      <c r="BU279" s="644"/>
      <c r="BV279" s="644"/>
      <c r="BW279" s="644"/>
      <c r="BX279" s="644"/>
      <c r="BY279" s="644"/>
      <c r="BZ279" s="644"/>
      <c r="CA279" s="644"/>
      <c r="CB279" s="644"/>
      <c r="CC279" s="644"/>
      <c r="CD279" s="644"/>
      <c r="CE279" s="644"/>
      <c r="CF279" s="644"/>
      <c r="CG279" s="644"/>
      <c r="CH279" s="644"/>
      <c r="CI279" s="644"/>
      <c r="CJ279" s="644"/>
      <c r="CK279" s="644"/>
      <c r="CL279" s="644"/>
      <c r="CM279" s="644"/>
      <c r="CN279" s="644"/>
      <c r="CO279" s="644"/>
      <c r="CP279" s="644"/>
      <c r="CQ279" s="644"/>
      <c r="CR279" s="644"/>
      <c r="CS279" s="644"/>
      <c r="CT279" s="644"/>
      <c r="CU279" s="644"/>
      <c r="CV279" s="644"/>
      <c r="CW279" s="644"/>
      <c r="CX279" s="644"/>
      <c r="CY279" s="644"/>
      <c r="CZ279" s="644"/>
    </row>
    <row r="280" spans="1:104" s="209" customFormat="1" ht="14.25" x14ac:dyDescent="0.2">
      <c r="A280" s="301"/>
      <c r="B280" s="301"/>
      <c r="C280" s="301"/>
      <c r="D280" s="301"/>
      <c r="E280" s="301"/>
      <c r="F280" s="301"/>
      <c r="G280" s="301"/>
      <c r="H280" s="301"/>
      <c r="I280" s="301"/>
      <c r="J280" s="301"/>
      <c r="K280" s="301"/>
      <c r="L280" s="301"/>
      <c r="M280" s="301"/>
      <c r="N280" s="301"/>
      <c r="O280" s="301"/>
      <c r="P280" s="301"/>
      <c r="Q280" s="301"/>
      <c r="R280" s="301"/>
      <c r="S280" s="301"/>
      <c r="T280" s="301"/>
      <c r="U280" s="301"/>
      <c r="V280" s="301"/>
      <c r="W280" s="301"/>
      <c r="X280" s="301"/>
      <c r="Y280" s="301"/>
      <c r="Z280" s="301"/>
      <c r="AA280" s="301"/>
      <c r="AB280" s="301"/>
      <c r="AC280" s="301"/>
      <c r="AD280" s="301"/>
      <c r="AE280" s="301"/>
      <c r="AF280" s="301"/>
      <c r="AG280" s="301"/>
      <c r="AH280" s="301"/>
      <c r="AI280" s="301"/>
      <c r="AJ280" s="301"/>
      <c r="AK280" s="301"/>
      <c r="AL280" s="301"/>
      <c r="AM280" s="301"/>
      <c r="AN280" s="301"/>
      <c r="AO280" s="301"/>
      <c r="AP280" s="301"/>
      <c r="AQ280" s="301"/>
      <c r="AR280" s="301"/>
      <c r="AS280" s="301"/>
      <c r="AT280" s="301"/>
      <c r="AU280" s="301"/>
      <c r="AV280" s="301"/>
      <c r="AW280" s="301"/>
      <c r="AX280" s="301"/>
      <c r="AY280" s="301"/>
      <c r="AZ280" s="301"/>
      <c r="BA280" s="301"/>
      <c r="BB280" s="301"/>
      <c r="BC280" s="301"/>
      <c r="BD280" s="301"/>
      <c r="BE280" s="301"/>
      <c r="BF280" s="301"/>
      <c r="BG280" s="301"/>
      <c r="BH280" s="301"/>
      <c r="BI280" s="301"/>
      <c r="BJ280" s="301"/>
      <c r="BK280" s="301"/>
      <c r="BL280" s="301"/>
      <c r="BM280" s="301"/>
      <c r="BN280" s="301"/>
      <c r="BO280" s="301"/>
      <c r="BP280" s="301"/>
      <c r="BQ280" s="301"/>
      <c r="BR280" s="301"/>
      <c r="BS280" s="301"/>
      <c r="BT280" s="301"/>
      <c r="BU280" s="301"/>
      <c r="BV280" s="301"/>
      <c r="BW280" s="301"/>
      <c r="BX280" s="301"/>
      <c r="BY280" s="301"/>
      <c r="BZ280" s="301"/>
      <c r="CA280" s="301"/>
      <c r="CB280" s="301"/>
      <c r="CC280" s="301"/>
      <c r="CD280" s="301"/>
      <c r="CE280" s="301"/>
      <c r="CF280" s="301"/>
      <c r="CG280" s="301"/>
      <c r="CH280" s="301"/>
      <c r="CI280" s="301"/>
      <c r="CJ280" s="301"/>
      <c r="CK280" s="301"/>
      <c r="CL280" s="301"/>
      <c r="CM280" s="301"/>
      <c r="CN280" s="301"/>
      <c r="CO280" s="301"/>
      <c r="CP280" s="301"/>
      <c r="CQ280" s="301"/>
      <c r="CR280" s="301"/>
      <c r="CS280" s="301"/>
      <c r="CT280" s="301"/>
      <c r="CU280" s="301"/>
      <c r="CV280" s="301"/>
      <c r="CW280" s="301"/>
      <c r="CX280" s="301"/>
      <c r="CY280" s="301"/>
      <c r="CZ280" s="301"/>
    </row>
    <row r="281" spans="1:104" s="209" customFormat="1" ht="14.25" x14ac:dyDescent="0.2">
      <c r="A281" s="302" t="s">
        <v>46</v>
      </c>
      <c r="B281" s="302"/>
      <c r="C281" s="302"/>
      <c r="D281" s="302"/>
      <c r="E281" s="302"/>
      <c r="F281" s="302"/>
      <c r="G281" s="302"/>
      <c r="H281" s="302"/>
      <c r="I281" s="302"/>
      <c r="J281" s="302"/>
      <c r="K281" s="302"/>
      <c r="L281" s="302"/>
      <c r="M281" s="302"/>
      <c r="N281" s="302"/>
      <c r="O281" s="302"/>
      <c r="P281" s="302"/>
      <c r="Q281" s="302"/>
      <c r="R281" s="302"/>
      <c r="S281" s="302"/>
      <c r="T281" s="302"/>
      <c r="U281" s="302"/>
      <c r="V281" s="302"/>
      <c r="W281" s="604" t="s">
        <v>449</v>
      </c>
      <c r="X281" s="604"/>
      <c r="Y281" s="604"/>
      <c r="Z281" s="604"/>
      <c r="AA281" s="604"/>
      <c r="AB281" s="604"/>
      <c r="AC281" s="604"/>
      <c r="AD281" s="604"/>
      <c r="AE281" s="604"/>
      <c r="AF281" s="604"/>
      <c r="AG281" s="604"/>
      <c r="AH281" s="604"/>
      <c r="AI281" s="604"/>
      <c r="AJ281" s="604"/>
      <c r="AK281" s="604"/>
      <c r="AL281" s="604"/>
      <c r="AM281" s="604"/>
      <c r="AN281" s="604"/>
      <c r="AO281" s="604"/>
      <c r="AP281" s="604"/>
      <c r="AQ281" s="604"/>
      <c r="AR281" s="604"/>
      <c r="AS281" s="604"/>
      <c r="AT281" s="604"/>
      <c r="AU281" s="604"/>
      <c r="AV281" s="604"/>
      <c r="AW281" s="604"/>
      <c r="AX281" s="604"/>
      <c r="AY281" s="604"/>
      <c r="AZ281" s="604"/>
      <c r="BA281" s="604"/>
      <c r="BB281" s="604"/>
      <c r="BC281" s="604"/>
      <c r="BD281" s="604"/>
      <c r="BE281" s="604"/>
      <c r="BF281" s="604"/>
      <c r="BG281" s="604"/>
      <c r="BH281" s="604"/>
      <c r="BI281" s="604"/>
      <c r="BJ281" s="604"/>
      <c r="BK281" s="604"/>
      <c r="BL281" s="604"/>
      <c r="BM281" s="604"/>
      <c r="BN281" s="604"/>
      <c r="BO281" s="604"/>
      <c r="BP281" s="604"/>
      <c r="BQ281" s="604"/>
      <c r="BR281" s="604"/>
      <c r="BS281" s="604"/>
      <c r="BT281" s="604"/>
      <c r="BU281" s="604"/>
      <c r="BV281" s="604"/>
      <c r="BW281" s="604"/>
      <c r="BX281" s="604"/>
      <c r="BY281" s="604"/>
      <c r="BZ281" s="604"/>
      <c r="CA281" s="604"/>
      <c r="CB281" s="604"/>
      <c r="CC281" s="604"/>
      <c r="CD281" s="604"/>
      <c r="CE281" s="604"/>
      <c r="CF281" s="604"/>
      <c r="CG281" s="604"/>
      <c r="CH281" s="604"/>
      <c r="CI281" s="604"/>
      <c r="CJ281" s="604"/>
      <c r="CK281" s="604"/>
      <c r="CL281" s="604"/>
      <c r="CM281" s="604"/>
      <c r="CN281" s="604"/>
      <c r="CO281" s="604"/>
      <c r="CP281" s="604"/>
      <c r="CQ281" s="604"/>
      <c r="CR281" s="604"/>
      <c r="CS281" s="604"/>
      <c r="CT281" s="604"/>
      <c r="CU281" s="604"/>
      <c r="CV281" s="604"/>
      <c r="CW281" s="604"/>
      <c r="CX281" s="604"/>
      <c r="CY281" s="604"/>
      <c r="CZ281" s="604"/>
    </row>
    <row r="282" spans="1:104" s="209" customFormat="1" ht="14.25" x14ac:dyDescent="0.2">
      <c r="A282" s="301"/>
      <c r="B282" s="301"/>
      <c r="C282" s="301"/>
      <c r="D282" s="301"/>
      <c r="E282" s="301"/>
      <c r="F282" s="301"/>
      <c r="G282" s="301"/>
      <c r="H282" s="301"/>
      <c r="I282" s="301"/>
      <c r="J282" s="301"/>
      <c r="K282" s="301"/>
      <c r="L282" s="301"/>
      <c r="M282" s="301"/>
      <c r="N282" s="301"/>
      <c r="O282" s="301"/>
      <c r="P282" s="301"/>
      <c r="Q282" s="301"/>
      <c r="R282" s="301"/>
      <c r="S282" s="301"/>
      <c r="T282" s="301"/>
      <c r="U282" s="301"/>
      <c r="V282" s="301"/>
      <c r="W282" s="301"/>
      <c r="X282" s="301"/>
      <c r="Y282" s="301"/>
      <c r="Z282" s="301"/>
      <c r="AA282" s="301"/>
      <c r="AB282" s="301"/>
      <c r="AC282" s="301"/>
      <c r="AD282" s="301"/>
      <c r="AE282" s="301"/>
      <c r="AF282" s="301"/>
      <c r="AG282" s="301"/>
      <c r="AH282" s="301"/>
      <c r="AI282" s="301"/>
      <c r="AJ282" s="301"/>
      <c r="AK282" s="301"/>
      <c r="AL282" s="301"/>
      <c r="AM282" s="301"/>
      <c r="AN282" s="301"/>
      <c r="AO282" s="301"/>
      <c r="AP282" s="301"/>
      <c r="AQ282" s="301"/>
      <c r="AR282" s="301"/>
      <c r="AS282" s="301"/>
      <c r="AT282" s="301"/>
      <c r="AU282" s="301"/>
      <c r="AV282" s="301"/>
      <c r="AW282" s="301"/>
      <c r="AX282" s="301"/>
      <c r="AY282" s="301"/>
      <c r="AZ282" s="301"/>
      <c r="BA282" s="301"/>
      <c r="BB282" s="301"/>
      <c r="BC282" s="301"/>
      <c r="BD282" s="301"/>
      <c r="BE282" s="301"/>
      <c r="BF282" s="301"/>
      <c r="BG282" s="301"/>
      <c r="BH282" s="301"/>
      <c r="BI282" s="301"/>
      <c r="BJ282" s="301"/>
      <c r="BK282" s="301"/>
      <c r="BL282" s="301"/>
      <c r="BM282" s="301"/>
      <c r="BN282" s="301"/>
      <c r="BO282" s="301"/>
      <c r="BP282" s="301"/>
      <c r="BQ282" s="301"/>
      <c r="BR282" s="301"/>
      <c r="BS282" s="301"/>
      <c r="BT282" s="301"/>
      <c r="BU282" s="301"/>
      <c r="BV282" s="301"/>
      <c r="BW282" s="301"/>
      <c r="BX282" s="301"/>
      <c r="BY282" s="301"/>
      <c r="BZ282" s="301"/>
      <c r="CA282" s="301"/>
      <c r="CB282" s="301"/>
      <c r="CC282" s="301"/>
      <c r="CD282" s="301"/>
      <c r="CE282" s="301"/>
      <c r="CF282" s="301"/>
      <c r="CG282" s="301"/>
      <c r="CH282" s="301"/>
      <c r="CI282" s="301"/>
      <c r="CJ282" s="301"/>
      <c r="CK282" s="301"/>
      <c r="CL282" s="301"/>
      <c r="CM282" s="301"/>
      <c r="CN282" s="301"/>
      <c r="CO282" s="301"/>
      <c r="CP282" s="301"/>
      <c r="CQ282" s="301"/>
      <c r="CR282" s="301"/>
      <c r="CS282" s="301"/>
      <c r="CT282" s="301"/>
      <c r="CU282" s="301"/>
      <c r="CV282" s="301"/>
      <c r="CW282" s="301"/>
      <c r="CX282" s="301"/>
      <c r="CY282" s="301"/>
      <c r="CZ282" s="301"/>
    </row>
    <row r="283" spans="1:104" s="210" customFormat="1" ht="54" customHeight="1" x14ac:dyDescent="0.25">
      <c r="A283" s="565" t="s">
        <v>48</v>
      </c>
      <c r="B283" s="566"/>
      <c r="C283" s="566"/>
      <c r="D283" s="566"/>
      <c r="E283" s="566"/>
      <c r="F283" s="566"/>
      <c r="G283" s="567"/>
      <c r="H283" s="565" t="s">
        <v>0</v>
      </c>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6"/>
      <c r="AL283" s="566"/>
      <c r="AM283" s="566"/>
      <c r="AN283" s="566"/>
      <c r="AO283" s="566"/>
      <c r="AP283" s="566"/>
      <c r="AQ283" s="566"/>
      <c r="AR283" s="566"/>
      <c r="AS283" s="566"/>
      <c r="AT283" s="566"/>
      <c r="AU283" s="566"/>
      <c r="AV283" s="566"/>
      <c r="AW283" s="566"/>
      <c r="AX283" s="566"/>
      <c r="AY283" s="566"/>
      <c r="AZ283" s="566"/>
      <c r="BA283" s="566"/>
      <c r="BB283" s="567"/>
      <c r="BC283" s="583" t="s">
        <v>91</v>
      </c>
      <c r="BD283" s="584"/>
      <c r="BE283" s="584"/>
      <c r="BF283" s="584"/>
      <c r="BG283" s="584"/>
      <c r="BH283" s="584"/>
      <c r="BI283" s="584"/>
      <c r="BJ283" s="584"/>
      <c r="BK283" s="584"/>
      <c r="BL283" s="584"/>
      <c r="BM283" s="584"/>
      <c r="BN283" s="584"/>
      <c r="BO283" s="584"/>
      <c r="BP283" s="584"/>
      <c r="BQ283" s="584"/>
      <c r="BR283" s="585"/>
      <c r="BS283" s="583" t="s">
        <v>277</v>
      </c>
      <c r="BT283" s="584"/>
      <c r="BU283" s="584"/>
      <c r="BV283" s="584"/>
      <c r="BW283" s="584"/>
      <c r="BX283" s="584"/>
      <c r="BY283" s="584"/>
      <c r="BZ283" s="584"/>
      <c r="CA283" s="584"/>
      <c r="CB283" s="584"/>
      <c r="CC283" s="584"/>
      <c r="CD283" s="584"/>
      <c r="CE283" s="584"/>
      <c r="CF283" s="584"/>
      <c r="CG283" s="584"/>
      <c r="CH283" s="585"/>
      <c r="CI283" s="583" t="s">
        <v>276</v>
      </c>
      <c r="CJ283" s="584"/>
      <c r="CK283" s="584"/>
      <c r="CL283" s="584"/>
      <c r="CM283" s="584"/>
      <c r="CN283" s="584"/>
      <c r="CO283" s="584"/>
      <c r="CP283" s="584"/>
      <c r="CQ283" s="584"/>
      <c r="CR283" s="584"/>
      <c r="CS283" s="584"/>
      <c r="CT283" s="584"/>
      <c r="CU283" s="584"/>
      <c r="CV283" s="584"/>
      <c r="CW283" s="584"/>
      <c r="CX283" s="584"/>
      <c r="CY283" s="584"/>
      <c r="CZ283" s="585"/>
    </row>
    <row r="284" spans="1:104" s="3" customFormat="1" ht="12.75" x14ac:dyDescent="0.25">
      <c r="A284" s="582">
        <v>1</v>
      </c>
      <c r="B284" s="582"/>
      <c r="C284" s="582"/>
      <c r="D284" s="582"/>
      <c r="E284" s="582"/>
      <c r="F284" s="582"/>
      <c r="G284" s="582"/>
      <c r="H284" s="582">
        <v>2</v>
      </c>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2"/>
      <c r="AL284" s="582"/>
      <c r="AM284" s="582"/>
      <c r="AN284" s="582"/>
      <c r="AO284" s="582"/>
      <c r="AP284" s="582"/>
      <c r="AQ284" s="582"/>
      <c r="AR284" s="582"/>
      <c r="AS284" s="582"/>
      <c r="AT284" s="582"/>
      <c r="AU284" s="582"/>
      <c r="AV284" s="582"/>
      <c r="AW284" s="582"/>
      <c r="AX284" s="582"/>
      <c r="AY284" s="582"/>
      <c r="AZ284" s="582"/>
      <c r="BA284" s="582"/>
      <c r="BB284" s="582"/>
      <c r="BC284" s="582">
        <v>3</v>
      </c>
      <c r="BD284" s="582"/>
      <c r="BE284" s="582"/>
      <c r="BF284" s="582"/>
      <c r="BG284" s="582"/>
      <c r="BH284" s="582"/>
      <c r="BI284" s="582"/>
      <c r="BJ284" s="582"/>
      <c r="BK284" s="582"/>
      <c r="BL284" s="582"/>
      <c r="BM284" s="582"/>
      <c r="BN284" s="582"/>
      <c r="BO284" s="582"/>
      <c r="BP284" s="582"/>
      <c r="BQ284" s="582"/>
      <c r="BR284" s="582"/>
      <c r="BS284" s="582">
        <v>4</v>
      </c>
      <c r="BT284" s="582"/>
      <c r="BU284" s="582"/>
      <c r="BV284" s="582"/>
      <c r="BW284" s="582"/>
      <c r="BX284" s="582"/>
      <c r="BY284" s="582"/>
      <c r="BZ284" s="582"/>
      <c r="CA284" s="582"/>
      <c r="CB284" s="582"/>
      <c r="CC284" s="582"/>
      <c r="CD284" s="582"/>
      <c r="CE284" s="582"/>
      <c r="CF284" s="582"/>
      <c r="CG284" s="582"/>
      <c r="CH284" s="582"/>
      <c r="CI284" s="582">
        <v>5</v>
      </c>
      <c r="CJ284" s="582"/>
      <c r="CK284" s="582"/>
      <c r="CL284" s="582"/>
      <c r="CM284" s="582"/>
      <c r="CN284" s="582"/>
      <c r="CO284" s="582"/>
      <c r="CP284" s="582"/>
      <c r="CQ284" s="582"/>
      <c r="CR284" s="582"/>
      <c r="CS284" s="582"/>
      <c r="CT284" s="582"/>
      <c r="CU284" s="582"/>
      <c r="CV284" s="582"/>
      <c r="CW284" s="582"/>
      <c r="CX284" s="582"/>
      <c r="CY284" s="582"/>
      <c r="CZ284" s="582"/>
    </row>
    <row r="285" spans="1:104" s="198" customFormat="1" ht="17.25" customHeight="1" x14ac:dyDescent="0.25">
      <c r="A285" s="611" t="s">
        <v>438</v>
      </c>
      <c r="B285" s="612"/>
      <c r="C285" s="612"/>
      <c r="D285" s="612"/>
      <c r="E285" s="612"/>
      <c r="F285" s="612"/>
      <c r="G285" s="612"/>
      <c r="H285" s="612"/>
      <c r="I285" s="612"/>
      <c r="J285" s="612"/>
      <c r="K285" s="612"/>
      <c r="L285" s="612"/>
      <c r="M285" s="612"/>
      <c r="N285" s="612"/>
      <c r="O285" s="612"/>
      <c r="P285" s="612"/>
      <c r="Q285" s="612"/>
      <c r="R285" s="612"/>
      <c r="S285" s="612"/>
      <c r="T285" s="612"/>
      <c r="U285" s="612"/>
      <c r="V285" s="612"/>
      <c r="W285" s="612"/>
      <c r="X285" s="612"/>
      <c r="Y285" s="612"/>
      <c r="Z285" s="612"/>
      <c r="AA285" s="612"/>
      <c r="AB285" s="612"/>
      <c r="AC285" s="612"/>
      <c r="AD285" s="612"/>
      <c r="AE285" s="612"/>
      <c r="AF285" s="612"/>
      <c r="AG285" s="612"/>
      <c r="AH285" s="612"/>
      <c r="AI285" s="612"/>
      <c r="AJ285" s="612"/>
      <c r="AK285" s="612"/>
      <c r="AL285" s="612"/>
      <c r="AM285" s="612"/>
      <c r="AN285" s="612"/>
      <c r="AO285" s="612"/>
      <c r="AP285" s="612"/>
      <c r="AQ285" s="612"/>
      <c r="AR285" s="612"/>
      <c r="AS285" s="612"/>
      <c r="AT285" s="612"/>
      <c r="AU285" s="612"/>
      <c r="AV285" s="612"/>
      <c r="AW285" s="612"/>
      <c r="AX285" s="612"/>
      <c r="AY285" s="612"/>
      <c r="AZ285" s="612"/>
      <c r="BA285" s="612"/>
      <c r="BB285" s="612"/>
      <c r="BC285" s="612"/>
      <c r="BD285" s="612"/>
      <c r="BE285" s="612"/>
      <c r="BF285" s="612"/>
      <c r="BG285" s="612"/>
      <c r="BH285" s="612"/>
      <c r="BI285" s="612"/>
      <c r="BJ285" s="612"/>
      <c r="BK285" s="612"/>
      <c r="BL285" s="612"/>
      <c r="BM285" s="612"/>
      <c r="BN285" s="612"/>
      <c r="BO285" s="612"/>
      <c r="BP285" s="612"/>
      <c r="BQ285" s="612"/>
      <c r="BR285" s="612"/>
      <c r="BS285" s="612"/>
      <c r="BT285" s="612"/>
      <c r="BU285" s="612"/>
      <c r="BV285" s="612"/>
      <c r="BW285" s="612"/>
      <c r="BX285" s="612"/>
      <c r="BY285" s="612"/>
      <c r="BZ285" s="612"/>
      <c r="CA285" s="612"/>
      <c r="CB285" s="612"/>
      <c r="CC285" s="612"/>
      <c r="CD285" s="612"/>
      <c r="CE285" s="612"/>
      <c r="CF285" s="612"/>
      <c r="CG285" s="612"/>
      <c r="CH285" s="612"/>
      <c r="CI285" s="612"/>
      <c r="CJ285" s="612"/>
      <c r="CK285" s="612"/>
      <c r="CL285" s="612"/>
      <c r="CM285" s="612"/>
      <c r="CN285" s="612"/>
      <c r="CO285" s="612"/>
      <c r="CP285" s="612"/>
      <c r="CQ285" s="612"/>
      <c r="CR285" s="612"/>
      <c r="CS285" s="612"/>
      <c r="CT285" s="612"/>
      <c r="CU285" s="612"/>
      <c r="CV285" s="612"/>
      <c r="CW285" s="612"/>
      <c r="CX285" s="612"/>
      <c r="CY285" s="612"/>
      <c r="CZ285" s="613"/>
    </row>
    <row r="286" spans="1:104" s="4" customFormat="1" ht="26.25" customHeight="1" x14ac:dyDescent="0.25">
      <c r="A286" s="614" t="s">
        <v>66</v>
      </c>
      <c r="B286" s="615"/>
      <c r="C286" s="615"/>
      <c r="D286" s="615"/>
      <c r="E286" s="615"/>
      <c r="F286" s="615"/>
      <c r="G286" s="616"/>
      <c r="H286" s="617" t="s">
        <v>623</v>
      </c>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18"/>
      <c r="AL286" s="618"/>
      <c r="AM286" s="618"/>
      <c r="AN286" s="618"/>
      <c r="AO286" s="618"/>
      <c r="AP286" s="618"/>
      <c r="AQ286" s="618"/>
      <c r="AR286" s="618"/>
      <c r="AS286" s="618"/>
      <c r="AT286" s="618"/>
      <c r="AU286" s="618"/>
      <c r="AV286" s="618"/>
      <c r="AW286" s="618"/>
      <c r="AX286" s="618"/>
      <c r="AY286" s="618"/>
      <c r="AZ286" s="618"/>
      <c r="BA286" s="618"/>
      <c r="BB286" s="619"/>
      <c r="BC286" s="605">
        <v>1</v>
      </c>
      <c r="BD286" s="606"/>
      <c r="BE286" s="606"/>
      <c r="BF286" s="606"/>
      <c r="BG286" s="606"/>
      <c r="BH286" s="606"/>
      <c r="BI286" s="606"/>
      <c r="BJ286" s="606"/>
      <c r="BK286" s="606"/>
      <c r="BL286" s="606"/>
      <c r="BM286" s="606"/>
      <c r="BN286" s="606"/>
      <c r="BO286" s="606"/>
      <c r="BP286" s="606"/>
      <c r="BQ286" s="606"/>
      <c r="BR286" s="607"/>
      <c r="BS286" s="620">
        <f>CI286/BC286</f>
        <v>108700</v>
      </c>
      <c r="BT286" s="621"/>
      <c r="BU286" s="621"/>
      <c r="BV286" s="621"/>
      <c r="BW286" s="621"/>
      <c r="BX286" s="621"/>
      <c r="BY286" s="621"/>
      <c r="BZ286" s="621"/>
      <c r="CA286" s="621"/>
      <c r="CB286" s="621"/>
      <c r="CC286" s="621"/>
      <c r="CD286" s="621"/>
      <c r="CE286" s="621"/>
      <c r="CF286" s="621"/>
      <c r="CG286" s="621"/>
      <c r="CH286" s="622"/>
      <c r="CI286" s="620">
        <v>108700</v>
      </c>
      <c r="CJ286" s="621"/>
      <c r="CK286" s="621"/>
      <c r="CL286" s="621"/>
      <c r="CM286" s="621"/>
      <c r="CN286" s="621"/>
      <c r="CO286" s="621"/>
      <c r="CP286" s="621"/>
      <c r="CQ286" s="621"/>
      <c r="CR286" s="621"/>
      <c r="CS286" s="621"/>
      <c r="CT286" s="621"/>
      <c r="CU286" s="621"/>
      <c r="CV286" s="621"/>
      <c r="CW286" s="621"/>
      <c r="CX286" s="621"/>
      <c r="CY286" s="621"/>
      <c r="CZ286" s="622"/>
    </row>
    <row r="287" spans="1:104" s="4" customFormat="1" ht="32.25" customHeight="1" x14ac:dyDescent="0.25">
      <c r="A287" s="614" t="s">
        <v>70</v>
      </c>
      <c r="B287" s="615"/>
      <c r="C287" s="615"/>
      <c r="D287" s="615"/>
      <c r="E287" s="615"/>
      <c r="F287" s="615"/>
      <c r="G287" s="616"/>
      <c r="H287" s="617" t="s">
        <v>624</v>
      </c>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8"/>
      <c r="AL287" s="618"/>
      <c r="AM287" s="618"/>
      <c r="AN287" s="618"/>
      <c r="AO287" s="618"/>
      <c r="AP287" s="618"/>
      <c r="AQ287" s="618"/>
      <c r="AR287" s="618"/>
      <c r="AS287" s="618"/>
      <c r="AT287" s="618"/>
      <c r="AU287" s="618"/>
      <c r="AV287" s="618"/>
      <c r="AW287" s="618"/>
      <c r="AX287" s="618"/>
      <c r="AY287" s="618"/>
      <c r="AZ287" s="618"/>
      <c r="BA287" s="618"/>
      <c r="BB287" s="619"/>
      <c r="BC287" s="605">
        <v>1</v>
      </c>
      <c r="BD287" s="606"/>
      <c r="BE287" s="606"/>
      <c r="BF287" s="606"/>
      <c r="BG287" s="606"/>
      <c r="BH287" s="606"/>
      <c r="BI287" s="606"/>
      <c r="BJ287" s="606"/>
      <c r="BK287" s="606"/>
      <c r="BL287" s="606"/>
      <c r="BM287" s="606"/>
      <c r="BN287" s="606"/>
      <c r="BO287" s="606"/>
      <c r="BP287" s="606"/>
      <c r="BQ287" s="606"/>
      <c r="BR287" s="607"/>
      <c r="BS287" s="620">
        <f t="shared" ref="BS287:BS298" si="1">CI287/BC287</f>
        <v>63000</v>
      </c>
      <c r="BT287" s="621"/>
      <c r="BU287" s="621"/>
      <c r="BV287" s="621"/>
      <c r="BW287" s="621"/>
      <c r="BX287" s="621"/>
      <c r="BY287" s="621"/>
      <c r="BZ287" s="621"/>
      <c r="CA287" s="621"/>
      <c r="CB287" s="621"/>
      <c r="CC287" s="621"/>
      <c r="CD287" s="621"/>
      <c r="CE287" s="621"/>
      <c r="CF287" s="621"/>
      <c r="CG287" s="621"/>
      <c r="CH287" s="622"/>
      <c r="CI287" s="620">
        <v>63000</v>
      </c>
      <c r="CJ287" s="621"/>
      <c r="CK287" s="621"/>
      <c r="CL287" s="621"/>
      <c r="CM287" s="621"/>
      <c r="CN287" s="621"/>
      <c r="CO287" s="621"/>
      <c r="CP287" s="621"/>
      <c r="CQ287" s="621"/>
      <c r="CR287" s="621"/>
      <c r="CS287" s="621"/>
      <c r="CT287" s="621"/>
      <c r="CU287" s="621"/>
      <c r="CV287" s="621"/>
      <c r="CW287" s="621"/>
      <c r="CX287" s="621"/>
      <c r="CY287" s="621"/>
      <c r="CZ287" s="622"/>
    </row>
    <row r="288" spans="1:104" s="4" customFormat="1" ht="25.5" customHeight="1" x14ac:dyDescent="0.25">
      <c r="A288" s="614" t="s">
        <v>71</v>
      </c>
      <c r="B288" s="615"/>
      <c r="C288" s="615"/>
      <c r="D288" s="615"/>
      <c r="E288" s="615"/>
      <c r="F288" s="615"/>
      <c r="G288" s="616"/>
      <c r="H288" s="617" t="s">
        <v>625</v>
      </c>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18"/>
      <c r="AL288" s="618"/>
      <c r="AM288" s="618"/>
      <c r="AN288" s="618"/>
      <c r="AO288" s="618"/>
      <c r="AP288" s="618"/>
      <c r="AQ288" s="618"/>
      <c r="AR288" s="618"/>
      <c r="AS288" s="618"/>
      <c r="AT288" s="618"/>
      <c r="AU288" s="618"/>
      <c r="AV288" s="618"/>
      <c r="AW288" s="618"/>
      <c r="AX288" s="618"/>
      <c r="AY288" s="618"/>
      <c r="AZ288" s="618"/>
      <c r="BA288" s="618"/>
      <c r="BB288" s="619"/>
      <c r="BC288" s="605">
        <v>1</v>
      </c>
      <c r="BD288" s="606"/>
      <c r="BE288" s="606"/>
      <c r="BF288" s="606"/>
      <c r="BG288" s="606"/>
      <c r="BH288" s="606"/>
      <c r="BI288" s="606"/>
      <c r="BJ288" s="606"/>
      <c r="BK288" s="606"/>
      <c r="BL288" s="606"/>
      <c r="BM288" s="606"/>
      <c r="BN288" s="606"/>
      <c r="BO288" s="606"/>
      <c r="BP288" s="606"/>
      <c r="BQ288" s="606"/>
      <c r="BR288" s="607"/>
      <c r="BS288" s="620">
        <f t="shared" si="1"/>
        <v>6250</v>
      </c>
      <c r="BT288" s="621"/>
      <c r="BU288" s="621"/>
      <c r="BV288" s="621"/>
      <c r="BW288" s="621"/>
      <c r="BX288" s="621"/>
      <c r="BY288" s="621"/>
      <c r="BZ288" s="621"/>
      <c r="CA288" s="621"/>
      <c r="CB288" s="621"/>
      <c r="CC288" s="621"/>
      <c r="CD288" s="621"/>
      <c r="CE288" s="621"/>
      <c r="CF288" s="621"/>
      <c r="CG288" s="621"/>
      <c r="CH288" s="622"/>
      <c r="CI288" s="620">
        <v>6250</v>
      </c>
      <c r="CJ288" s="621"/>
      <c r="CK288" s="621"/>
      <c r="CL288" s="621"/>
      <c r="CM288" s="621"/>
      <c r="CN288" s="621"/>
      <c r="CO288" s="621"/>
      <c r="CP288" s="621"/>
      <c r="CQ288" s="621"/>
      <c r="CR288" s="621"/>
      <c r="CS288" s="621"/>
      <c r="CT288" s="621"/>
      <c r="CU288" s="621"/>
      <c r="CV288" s="621"/>
      <c r="CW288" s="621"/>
      <c r="CX288" s="621"/>
      <c r="CY288" s="621"/>
      <c r="CZ288" s="622"/>
    </row>
    <row r="289" spans="1:104" s="4" customFormat="1" ht="33.75" customHeight="1" x14ac:dyDescent="0.25">
      <c r="A289" s="614" t="s">
        <v>348</v>
      </c>
      <c r="B289" s="615"/>
      <c r="C289" s="615"/>
      <c r="D289" s="615"/>
      <c r="E289" s="615"/>
      <c r="F289" s="615"/>
      <c r="G289" s="616"/>
      <c r="H289" s="617" t="s">
        <v>626</v>
      </c>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18"/>
      <c r="AL289" s="618"/>
      <c r="AM289" s="618"/>
      <c r="AN289" s="618"/>
      <c r="AO289" s="618"/>
      <c r="AP289" s="618"/>
      <c r="AQ289" s="618"/>
      <c r="AR289" s="618"/>
      <c r="AS289" s="618"/>
      <c r="AT289" s="618"/>
      <c r="AU289" s="618"/>
      <c r="AV289" s="618"/>
      <c r="AW289" s="618"/>
      <c r="AX289" s="618"/>
      <c r="AY289" s="618"/>
      <c r="AZ289" s="618"/>
      <c r="BA289" s="618"/>
      <c r="BB289" s="619"/>
      <c r="BC289" s="605">
        <v>1</v>
      </c>
      <c r="BD289" s="606"/>
      <c r="BE289" s="606"/>
      <c r="BF289" s="606"/>
      <c r="BG289" s="606"/>
      <c r="BH289" s="606"/>
      <c r="BI289" s="606"/>
      <c r="BJ289" s="606"/>
      <c r="BK289" s="606"/>
      <c r="BL289" s="606"/>
      <c r="BM289" s="606"/>
      <c r="BN289" s="606"/>
      <c r="BO289" s="606"/>
      <c r="BP289" s="606"/>
      <c r="BQ289" s="606"/>
      <c r="BR289" s="607"/>
      <c r="BS289" s="620">
        <f t="shared" si="1"/>
        <v>199700</v>
      </c>
      <c r="BT289" s="621"/>
      <c r="BU289" s="621"/>
      <c r="BV289" s="621"/>
      <c r="BW289" s="621"/>
      <c r="BX289" s="621"/>
      <c r="BY289" s="621"/>
      <c r="BZ289" s="621"/>
      <c r="CA289" s="621"/>
      <c r="CB289" s="621"/>
      <c r="CC289" s="621"/>
      <c r="CD289" s="621"/>
      <c r="CE289" s="621"/>
      <c r="CF289" s="621"/>
      <c r="CG289" s="621"/>
      <c r="CH289" s="622"/>
      <c r="CI289" s="620">
        <v>199700</v>
      </c>
      <c r="CJ289" s="621"/>
      <c r="CK289" s="621"/>
      <c r="CL289" s="621"/>
      <c r="CM289" s="621"/>
      <c r="CN289" s="621"/>
      <c r="CO289" s="621"/>
      <c r="CP289" s="621"/>
      <c r="CQ289" s="621"/>
      <c r="CR289" s="621"/>
      <c r="CS289" s="621"/>
      <c r="CT289" s="621"/>
      <c r="CU289" s="621"/>
      <c r="CV289" s="621"/>
      <c r="CW289" s="621"/>
      <c r="CX289" s="621"/>
      <c r="CY289" s="621"/>
      <c r="CZ289" s="622"/>
    </row>
    <row r="290" spans="1:104" s="4" customFormat="1" ht="15" customHeight="1" x14ac:dyDescent="0.25">
      <c r="A290" s="614" t="s">
        <v>349</v>
      </c>
      <c r="B290" s="615"/>
      <c r="C290" s="615"/>
      <c r="D290" s="615"/>
      <c r="E290" s="615"/>
      <c r="F290" s="615"/>
      <c r="G290" s="616"/>
      <c r="H290" s="617" t="s">
        <v>627</v>
      </c>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18"/>
      <c r="AL290" s="618"/>
      <c r="AM290" s="618"/>
      <c r="AN290" s="618"/>
      <c r="AO290" s="618"/>
      <c r="AP290" s="618"/>
      <c r="AQ290" s="618"/>
      <c r="AR290" s="618"/>
      <c r="AS290" s="618"/>
      <c r="AT290" s="618"/>
      <c r="AU290" s="618"/>
      <c r="AV290" s="618"/>
      <c r="AW290" s="618"/>
      <c r="AX290" s="618"/>
      <c r="AY290" s="618"/>
      <c r="AZ290" s="618"/>
      <c r="BA290" s="618"/>
      <c r="BB290" s="619"/>
      <c r="BC290" s="605">
        <v>1</v>
      </c>
      <c r="BD290" s="606"/>
      <c r="BE290" s="606"/>
      <c r="BF290" s="606"/>
      <c r="BG290" s="606"/>
      <c r="BH290" s="606"/>
      <c r="BI290" s="606"/>
      <c r="BJ290" s="606"/>
      <c r="BK290" s="606"/>
      <c r="BL290" s="606"/>
      <c r="BM290" s="606"/>
      <c r="BN290" s="606"/>
      <c r="BO290" s="606"/>
      <c r="BP290" s="606"/>
      <c r="BQ290" s="606"/>
      <c r="BR290" s="607"/>
      <c r="BS290" s="620">
        <f t="shared" si="1"/>
        <v>1529926</v>
      </c>
      <c r="BT290" s="621"/>
      <c r="BU290" s="621"/>
      <c r="BV290" s="621"/>
      <c r="BW290" s="621"/>
      <c r="BX290" s="621"/>
      <c r="BY290" s="621"/>
      <c r="BZ290" s="621"/>
      <c r="CA290" s="621"/>
      <c r="CB290" s="621"/>
      <c r="CC290" s="621"/>
      <c r="CD290" s="621"/>
      <c r="CE290" s="621"/>
      <c r="CF290" s="621"/>
      <c r="CG290" s="621"/>
      <c r="CH290" s="622"/>
      <c r="CI290" s="620">
        <v>1529926</v>
      </c>
      <c r="CJ290" s="621"/>
      <c r="CK290" s="621"/>
      <c r="CL290" s="621"/>
      <c r="CM290" s="621"/>
      <c r="CN290" s="621"/>
      <c r="CO290" s="621"/>
      <c r="CP290" s="621"/>
      <c r="CQ290" s="621"/>
      <c r="CR290" s="621"/>
      <c r="CS290" s="621"/>
      <c r="CT290" s="621"/>
      <c r="CU290" s="621"/>
      <c r="CV290" s="621"/>
      <c r="CW290" s="621"/>
      <c r="CX290" s="621"/>
      <c r="CY290" s="621"/>
      <c r="CZ290" s="622"/>
    </row>
    <row r="291" spans="1:104" s="4" customFormat="1" ht="33.75" customHeight="1" x14ac:dyDescent="0.25">
      <c r="A291" s="614" t="s">
        <v>350</v>
      </c>
      <c r="B291" s="615"/>
      <c r="C291" s="615"/>
      <c r="D291" s="615"/>
      <c r="E291" s="615"/>
      <c r="F291" s="615"/>
      <c r="G291" s="616"/>
      <c r="H291" s="617" t="s">
        <v>681</v>
      </c>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18"/>
      <c r="AL291" s="618"/>
      <c r="AM291" s="618"/>
      <c r="AN291" s="618"/>
      <c r="AO291" s="618"/>
      <c r="AP291" s="618"/>
      <c r="AQ291" s="618"/>
      <c r="AR291" s="618"/>
      <c r="AS291" s="618"/>
      <c r="AT291" s="618"/>
      <c r="AU291" s="618"/>
      <c r="AV291" s="618"/>
      <c r="AW291" s="618"/>
      <c r="AX291" s="618"/>
      <c r="AY291" s="618"/>
      <c r="AZ291" s="618"/>
      <c r="BA291" s="618"/>
      <c r="BB291" s="619"/>
      <c r="BC291" s="605">
        <v>5</v>
      </c>
      <c r="BD291" s="606"/>
      <c r="BE291" s="606"/>
      <c r="BF291" s="606"/>
      <c r="BG291" s="606"/>
      <c r="BH291" s="606"/>
      <c r="BI291" s="606"/>
      <c r="BJ291" s="606"/>
      <c r="BK291" s="606"/>
      <c r="BL291" s="606"/>
      <c r="BM291" s="606"/>
      <c r="BN291" s="606"/>
      <c r="BO291" s="606"/>
      <c r="BP291" s="606"/>
      <c r="BQ291" s="606"/>
      <c r="BR291" s="607"/>
      <c r="BS291" s="620">
        <f t="shared" si="1"/>
        <v>1530</v>
      </c>
      <c r="BT291" s="621"/>
      <c r="BU291" s="621"/>
      <c r="BV291" s="621"/>
      <c r="BW291" s="621"/>
      <c r="BX291" s="621"/>
      <c r="BY291" s="621"/>
      <c r="BZ291" s="621"/>
      <c r="CA291" s="621"/>
      <c r="CB291" s="621"/>
      <c r="CC291" s="621"/>
      <c r="CD291" s="621"/>
      <c r="CE291" s="621"/>
      <c r="CF291" s="621"/>
      <c r="CG291" s="621"/>
      <c r="CH291" s="622"/>
      <c r="CI291" s="620">
        <v>7650</v>
      </c>
      <c r="CJ291" s="621"/>
      <c r="CK291" s="621"/>
      <c r="CL291" s="621"/>
      <c r="CM291" s="621"/>
      <c r="CN291" s="621"/>
      <c r="CO291" s="621"/>
      <c r="CP291" s="621"/>
      <c r="CQ291" s="621"/>
      <c r="CR291" s="621"/>
      <c r="CS291" s="621"/>
      <c r="CT291" s="621"/>
      <c r="CU291" s="621"/>
      <c r="CV291" s="621"/>
      <c r="CW291" s="621"/>
      <c r="CX291" s="621"/>
      <c r="CY291" s="621"/>
      <c r="CZ291" s="622"/>
    </row>
    <row r="292" spans="1:104" s="4" customFormat="1" ht="15" customHeight="1" x14ac:dyDescent="0.25">
      <c r="A292" s="614" t="s">
        <v>351</v>
      </c>
      <c r="B292" s="615"/>
      <c r="C292" s="615"/>
      <c r="D292" s="615"/>
      <c r="E292" s="615"/>
      <c r="F292" s="615"/>
      <c r="G292" s="616"/>
      <c r="H292" s="617" t="s">
        <v>628</v>
      </c>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18"/>
      <c r="AL292" s="618"/>
      <c r="AM292" s="618"/>
      <c r="AN292" s="618"/>
      <c r="AO292" s="618"/>
      <c r="AP292" s="618"/>
      <c r="AQ292" s="618"/>
      <c r="AR292" s="618"/>
      <c r="AS292" s="618"/>
      <c r="AT292" s="618"/>
      <c r="AU292" s="618"/>
      <c r="AV292" s="618"/>
      <c r="AW292" s="618"/>
      <c r="AX292" s="618"/>
      <c r="AY292" s="618"/>
      <c r="AZ292" s="618"/>
      <c r="BA292" s="618"/>
      <c r="BB292" s="619"/>
      <c r="BC292" s="605">
        <v>12</v>
      </c>
      <c r="BD292" s="606"/>
      <c r="BE292" s="606"/>
      <c r="BF292" s="606"/>
      <c r="BG292" s="606"/>
      <c r="BH292" s="606"/>
      <c r="BI292" s="606"/>
      <c r="BJ292" s="606"/>
      <c r="BK292" s="606"/>
      <c r="BL292" s="606"/>
      <c r="BM292" s="606"/>
      <c r="BN292" s="606"/>
      <c r="BO292" s="606"/>
      <c r="BP292" s="606"/>
      <c r="BQ292" s="606"/>
      <c r="BR292" s="607"/>
      <c r="BS292" s="620">
        <f t="shared" si="1"/>
        <v>3723.5833333333335</v>
      </c>
      <c r="BT292" s="621"/>
      <c r="BU292" s="621"/>
      <c r="BV292" s="621"/>
      <c r="BW292" s="621"/>
      <c r="BX292" s="621"/>
      <c r="BY292" s="621"/>
      <c r="BZ292" s="621"/>
      <c r="CA292" s="621"/>
      <c r="CB292" s="621"/>
      <c r="CC292" s="621"/>
      <c r="CD292" s="621"/>
      <c r="CE292" s="621"/>
      <c r="CF292" s="621"/>
      <c r="CG292" s="621"/>
      <c r="CH292" s="622"/>
      <c r="CI292" s="620">
        <v>44683</v>
      </c>
      <c r="CJ292" s="621"/>
      <c r="CK292" s="621"/>
      <c r="CL292" s="621"/>
      <c r="CM292" s="621"/>
      <c r="CN292" s="621"/>
      <c r="CO292" s="621"/>
      <c r="CP292" s="621"/>
      <c r="CQ292" s="621"/>
      <c r="CR292" s="621"/>
      <c r="CS292" s="621"/>
      <c r="CT292" s="621"/>
      <c r="CU292" s="621"/>
      <c r="CV292" s="621"/>
      <c r="CW292" s="621"/>
      <c r="CX292" s="621"/>
      <c r="CY292" s="621"/>
      <c r="CZ292" s="622"/>
    </row>
    <row r="293" spans="1:104" s="4" customFormat="1" ht="27" customHeight="1" x14ac:dyDescent="0.25">
      <c r="A293" s="614" t="s">
        <v>352</v>
      </c>
      <c r="B293" s="615"/>
      <c r="C293" s="615"/>
      <c r="D293" s="615"/>
      <c r="E293" s="615"/>
      <c r="F293" s="615"/>
      <c r="G293" s="616"/>
      <c r="H293" s="617" t="s">
        <v>629</v>
      </c>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18"/>
      <c r="AL293" s="618"/>
      <c r="AM293" s="618"/>
      <c r="AN293" s="618"/>
      <c r="AO293" s="618"/>
      <c r="AP293" s="618"/>
      <c r="AQ293" s="618"/>
      <c r="AR293" s="618"/>
      <c r="AS293" s="618"/>
      <c r="AT293" s="618"/>
      <c r="AU293" s="618"/>
      <c r="AV293" s="618"/>
      <c r="AW293" s="618"/>
      <c r="AX293" s="618"/>
      <c r="AY293" s="618"/>
      <c r="AZ293" s="618"/>
      <c r="BA293" s="618"/>
      <c r="BB293" s="619"/>
      <c r="BC293" s="605">
        <v>1</v>
      </c>
      <c r="BD293" s="606"/>
      <c r="BE293" s="606"/>
      <c r="BF293" s="606"/>
      <c r="BG293" s="606"/>
      <c r="BH293" s="606"/>
      <c r="BI293" s="606"/>
      <c r="BJ293" s="606"/>
      <c r="BK293" s="606"/>
      <c r="BL293" s="606"/>
      <c r="BM293" s="606"/>
      <c r="BN293" s="606"/>
      <c r="BO293" s="606"/>
      <c r="BP293" s="606"/>
      <c r="BQ293" s="606"/>
      <c r="BR293" s="607"/>
      <c r="BS293" s="620">
        <f t="shared" si="1"/>
        <v>30585</v>
      </c>
      <c r="BT293" s="621"/>
      <c r="BU293" s="621"/>
      <c r="BV293" s="621"/>
      <c r="BW293" s="621"/>
      <c r="BX293" s="621"/>
      <c r="BY293" s="621"/>
      <c r="BZ293" s="621"/>
      <c r="CA293" s="621"/>
      <c r="CB293" s="621"/>
      <c r="CC293" s="621"/>
      <c r="CD293" s="621"/>
      <c r="CE293" s="621"/>
      <c r="CF293" s="621"/>
      <c r="CG293" s="621"/>
      <c r="CH293" s="622"/>
      <c r="CI293" s="620">
        <v>30585</v>
      </c>
      <c r="CJ293" s="621"/>
      <c r="CK293" s="621"/>
      <c r="CL293" s="621"/>
      <c r="CM293" s="621"/>
      <c r="CN293" s="621"/>
      <c r="CO293" s="621"/>
      <c r="CP293" s="621"/>
      <c r="CQ293" s="621"/>
      <c r="CR293" s="621"/>
      <c r="CS293" s="621"/>
      <c r="CT293" s="621"/>
      <c r="CU293" s="621"/>
      <c r="CV293" s="621"/>
      <c r="CW293" s="621"/>
      <c r="CX293" s="621"/>
      <c r="CY293" s="621"/>
      <c r="CZ293" s="622"/>
    </row>
    <row r="294" spans="1:104" s="4" customFormat="1" ht="42.75" customHeight="1" x14ac:dyDescent="0.25">
      <c r="A294" s="614" t="s">
        <v>385</v>
      </c>
      <c r="B294" s="615"/>
      <c r="C294" s="615"/>
      <c r="D294" s="615"/>
      <c r="E294" s="615"/>
      <c r="F294" s="615"/>
      <c r="G294" s="616"/>
      <c r="H294" s="617" t="s">
        <v>682</v>
      </c>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18"/>
      <c r="AL294" s="618"/>
      <c r="AM294" s="618"/>
      <c r="AN294" s="618"/>
      <c r="AO294" s="618"/>
      <c r="AP294" s="618"/>
      <c r="AQ294" s="618"/>
      <c r="AR294" s="618"/>
      <c r="AS294" s="618"/>
      <c r="AT294" s="618"/>
      <c r="AU294" s="618"/>
      <c r="AV294" s="618"/>
      <c r="AW294" s="618"/>
      <c r="AX294" s="618"/>
      <c r="AY294" s="618"/>
      <c r="AZ294" s="618"/>
      <c r="BA294" s="618"/>
      <c r="BB294" s="619"/>
      <c r="BC294" s="605">
        <v>12</v>
      </c>
      <c r="BD294" s="606"/>
      <c r="BE294" s="606"/>
      <c r="BF294" s="606"/>
      <c r="BG294" s="606"/>
      <c r="BH294" s="606"/>
      <c r="BI294" s="606"/>
      <c r="BJ294" s="606"/>
      <c r="BK294" s="606"/>
      <c r="BL294" s="606"/>
      <c r="BM294" s="606"/>
      <c r="BN294" s="606"/>
      <c r="BO294" s="606"/>
      <c r="BP294" s="606"/>
      <c r="BQ294" s="606"/>
      <c r="BR294" s="607"/>
      <c r="BS294" s="620">
        <f t="shared" si="1"/>
        <v>3000</v>
      </c>
      <c r="BT294" s="621"/>
      <c r="BU294" s="621"/>
      <c r="BV294" s="621"/>
      <c r="BW294" s="621"/>
      <c r="BX294" s="621"/>
      <c r="BY294" s="621"/>
      <c r="BZ294" s="621"/>
      <c r="CA294" s="621"/>
      <c r="CB294" s="621"/>
      <c r="CC294" s="621"/>
      <c r="CD294" s="621"/>
      <c r="CE294" s="621"/>
      <c r="CF294" s="621"/>
      <c r="CG294" s="621"/>
      <c r="CH294" s="622"/>
      <c r="CI294" s="620">
        <v>36000</v>
      </c>
      <c r="CJ294" s="621"/>
      <c r="CK294" s="621"/>
      <c r="CL294" s="621"/>
      <c r="CM294" s="621"/>
      <c r="CN294" s="621"/>
      <c r="CO294" s="621"/>
      <c r="CP294" s="621"/>
      <c r="CQ294" s="621"/>
      <c r="CR294" s="621"/>
      <c r="CS294" s="621"/>
      <c r="CT294" s="621"/>
      <c r="CU294" s="621"/>
      <c r="CV294" s="621"/>
      <c r="CW294" s="621"/>
      <c r="CX294" s="621"/>
      <c r="CY294" s="621"/>
      <c r="CZ294" s="622"/>
    </row>
    <row r="295" spans="1:104" s="4" customFormat="1" ht="15" customHeight="1" x14ac:dyDescent="0.25">
      <c r="A295" s="614" t="s">
        <v>590</v>
      </c>
      <c r="B295" s="615"/>
      <c r="C295" s="615"/>
      <c r="D295" s="615"/>
      <c r="E295" s="615"/>
      <c r="F295" s="615"/>
      <c r="G295" s="616"/>
      <c r="H295" s="617" t="s">
        <v>527</v>
      </c>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18"/>
      <c r="AL295" s="618"/>
      <c r="AM295" s="618"/>
      <c r="AN295" s="618"/>
      <c r="AO295" s="618"/>
      <c r="AP295" s="618"/>
      <c r="AQ295" s="618"/>
      <c r="AR295" s="618"/>
      <c r="AS295" s="618"/>
      <c r="AT295" s="618"/>
      <c r="AU295" s="618"/>
      <c r="AV295" s="618"/>
      <c r="AW295" s="618"/>
      <c r="AX295" s="618"/>
      <c r="AY295" s="618"/>
      <c r="AZ295" s="618"/>
      <c r="BA295" s="618"/>
      <c r="BB295" s="619"/>
      <c r="BC295" s="605">
        <v>12</v>
      </c>
      <c r="BD295" s="606"/>
      <c r="BE295" s="606"/>
      <c r="BF295" s="606"/>
      <c r="BG295" s="606"/>
      <c r="BH295" s="606"/>
      <c r="BI295" s="606"/>
      <c r="BJ295" s="606"/>
      <c r="BK295" s="606"/>
      <c r="BL295" s="606"/>
      <c r="BM295" s="606"/>
      <c r="BN295" s="606"/>
      <c r="BO295" s="606"/>
      <c r="BP295" s="606"/>
      <c r="BQ295" s="606"/>
      <c r="BR295" s="607"/>
      <c r="BS295" s="620">
        <f t="shared" si="1"/>
        <v>4000</v>
      </c>
      <c r="BT295" s="621"/>
      <c r="BU295" s="621"/>
      <c r="BV295" s="621"/>
      <c r="BW295" s="621"/>
      <c r="BX295" s="621"/>
      <c r="BY295" s="621"/>
      <c r="BZ295" s="621"/>
      <c r="CA295" s="621"/>
      <c r="CB295" s="621"/>
      <c r="CC295" s="621"/>
      <c r="CD295" s="621"/>
      <c r="CE295" s="621"/>
      <c r="CF295" s="621"/>
      <c r="CG295" s="621"/>
      <c r="CH295" s="622"/>
      <c r="CI295" s="620">
        <v>48000</v>
      </c>
      <c r="CJ295" s="621"/>
      <c r="CK295" s="621"/>
      <c r="CL295" s="621"/>
      <c r="CM295" s="621"/>
      <c r="CN295" s="621"/>
      <c r="CO295" s="621"/>
      <c r="CP295" s="621"/>
      <c r="CQ295" s="621"/>
      <c r="CR295" s="621"/>
      <c r="CS295" s="621"/>
      <c r="CT295" s="621"/>
      <c r="CU295" s="621"/>
      <c r="CV295" s="621"/>
      <c r="CW295" s="621"/>
      <c r="CX295" s="621"/>
      <c r="CY295" s="621"/>
      <c r="CZ295" s="622"/>
    </row>
    <row r="296" spans="1:104" s="4" customFormat="1" ht="34.5" customHeight="1" x14ac:dyDescent="0.25">
      <c r="A296" s="614" t="s">
        <v>593</v>
      </c>
      <c r="B296" s="615"/>
      <c r="C296" s="615"/>
      <c r="D296" s="615"/>
      <c r="E296" s="615"/>
      <c r="F296" s="615"/>
      <c r="G296" s="616"/>
      <c r="H296" s="617" t="s">
        <v>528</v>
      </c>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18"/>
      <c r="AL296" s="618"/>
      <c r="AM296" s="618"/>
      <c r="AN296" s="618"/>
      <c r="AO296" s="618"/>
      <c r="AP296" s="618"/>
      <c r="AQ296" s="618"/>
      <c r="AR296" s="618"/>
      <c r="AS296" s="618"/>
      <c r="AT296" s="618"/>
      <c r="AU296" s="618"/>
      <c r="AV296" s="618"/>
      <c r="AW296" s="618"/>
      <c r="AX296" s="618"/>
      <c r="AY296" s="618"/>
      <c r="AZ296" s="618"/>
      <c r="BA296" s="618"/>
      <c r="BB296" s="619"/>
      <c r="BC296" s="605">
        <v>12</v>
      </c>
      <c r="BD296" s="606"/>
      <c r="BE296" s="606"/>
      <c r="BF296" s="606"/>
      <c r="BG296" s="606"/>
      <c r="BH296" s="606"/>
      <c r="BI296" s="606"/>
      <c r="BJ296" s="606"/>
      <c r="BK296" s="606"/>
      <c r="BL296" s="606"/>
      <c r="BM296" s="606"/>
      <c r="BN296" s="606"/>
      <c r="BO296" s="606"/>
      <c r="BP296" s="606"/>
      <c r="BQ296" s="606"/>
      <c r="BR296" s="607"/>
      <c r="BS296" s="620">
        <f t="shared" si="1"/>
        <v>22500</v>
      </c>
      <c r="BT296" s="621"/>
      <c r="BU296" s="621"/>
      <c r="BV296" s="621"/>
      <c r="BW296" s="621"/>
      <c r="BX296" s="621"/>
      <c r="BY296" s="621"/>
      <c r="BZ296" s="621"/>
      <c r="CA296" s="621"/>
      <c r="CB296" s="621"/>
      <c r="CC296" s="621"/>
      <c r="CD296" s="621"/>
      <c r="CE296" s="621"/>
      <c r="CF296" s="621"/>
      <c r="CG296" s="621"/>
      <c r="CH296" s="622"/>
      <c r="CI296" s="620">
        <v>270000</v>
      </c>
      <c r="CJ296" s="621"/>
      <c r="CK296" s="621"/>
      <c r="CL296" s="621"/>
      <c r="CM296" s="621"/>
      <c r="CN296" s="621"/>
      <c r="CO296" s="621"/>
      <c r="CP296" s="621"/>
      <c r="CQ296" s="621"/>
      <c r="CR296" s="621"/>
      <c r="CS296" s="621"/>
      <c r="CT296" s="621"/>
      <c r="CU296" s="621"/>
      <c r="CV296" s="621"/>
      <c r="CW296" s="621"/>
      <c r="CX296" s="621"/>
      <c r="CY296" s="621"/>
      <c r="CZ296" s="622"/>
    </row>
    <row r="297" spans="1:104" s="4" customFormat="1" ht="15" customHeight="1" x14ac:dyDescent="0.25">
      <c r="A297" s="614" t="s">
        <v>656</v>
      </c>
      <c r="B297" s="615"/>
      <c r="C297" s="615"/>
      <c r="D297" s="615"/>
      <c r="E297" s="615"/>
      <c r="F297" s="615"/>
      <c r="G297" s="616"/>
      <c r="H297" s="617" t="s">
        <v>630</v>
      </c>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18"/>
      <c r="AL297" s="618"/>
      <c r="AM297" s="618"/>
      <c r="AN297" s="618"/>
      <c r="AO297" s="618"/>
      <c r="AP297" s="618"/>
      <c r="AQ297" s="618"/>
      <c r="AR297" s="618"/>
      <c r="AS297" s="618"/>
      <c r="AT297" s="618"/>
      <c r="AU297" s="618"/>
      <c r="AV297" s="618"/>
      <c r="AW297" s="618"/>
      <c r="AX297" s="618"/>
      <c r="AY297" s="618"/>
      <c r="AZ297" s="618"/>
      <c r="BA297" s="618"/>
      <c r="BB297" s="619"/>
      <c r="BC297" s="605">
        <v>1</v>
      </c>
      <c r="BD297" s="606"/>
      <c r="BE297" s="606"/>
      <c r="BF297" s="606"/>
      <c r="BG297" s="606"/>
      <c r="BH297" s="606"/>
      <c r="BI297" s="606"/>
      <c r="BJ297" s="606"/>
      <c r="BK297" s="606"/>
      <c r="BL297" s="606"/>
      <c r="BM297" s="606"/>
      <c r="BN297" s="606"/>
      <c r="BO297" s="606"/>
      <c r="BP297" s="606"/>
      <c r="BQ297" s="606"/>
      <c r="BR297" s="607"/>
      <c r="BS297" s="620">
        <f t="shared" si="1"/>
        <v>85689</v>
      </c>
      <c r="BT297" s="621"/>
      <c r="BU297" s="621"/>
      <c r="BV297" s="621"/>
      <c r="BW297" s="621"/>
      <c r="BX297" s="621"/>
      <c r="BY297" s="621"/>
      <c r="BZ297" s="621"/>
      <c r="CA297" s="621"/>
      <c r="CB297" s="621"/>
      <c r="CC297" s="621"/>
      <c r="CD297" s="621"/>
      <c r="CE297" s="621"/>
      <c r="CF297" s="621"/>
      <c r="CG297" s="621"/>
      <c r="CH297" s="622"/>
      <c r="CI297" s="620">
        <v>85689</v>
      </c>
      <c r="CJ297" s="621"/>
      <c r="CK297" s="621"/>
      <c r="CL297" s="621"/>
      <c r="CM297" s="621"/>
      <c r="CN297" s="621"/>
      <c r="CO297" s="621"/>
      <c r="CP297" s="621"/>
      <c r="CQ297" s="621"/>
      <c r="CR297" s="621"/>
      <c r="CS297" s="621"/>
      <c r="CT297" s="621"/>
      <c r="CU297" s="621"/>
      <c r="CV297" s="621"/>
      <c r="CW297" s="621"/>
      <c r="CX297" s="621"/>
      <c r="CY297" s="621"/>
      <c r="CZ297" s="622"/>
    </row>
    <row r="298" spans="1:104" s="4" customFormat="1" ht="29.25" customHeight="1" x14ac:dyDescent="0.25">
      <c r="A298" s="614" t="s">
        <v>657</v>
      </c>
      <c r="B298" s="615"/>
      <c r="C298" s="615"/>
      <c r="D298" s="615"/>
      <c r="E298" s="615"/>
      <c r="F298" s="615"/>
      <c r="G298" s="616"/>
      <c r="H298" s="617" t="s">
        <v>631</v>
      </c>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18"/>
      <c r="AL298" s="618"/>
      <c r="AM298" s="618"/>
      <c r="AN298" s="618"/>
      <c r="AO298" s="618"/>
      <c r="AP298" s="618"/>
      <c r="AQ298" s="618"/>
      <c r="AR298" s="618"/>
      <c r="AS298" s="618"/>
      <c r="AT298" s="618"/>
      <c r="AU298" s="618"/>
      <c r="AV298" s="618"/>
      <c r="AW298" s="618"/>
      <c r="AX298" s="618"/>
      <c r="AY298" s="618"/>
      <c r="AZ298" s="618"/>
      <c r="BA298" s="618"/>
      <c r="BB298" s="619"/>
      <c r="BC298" s="605">
        <v>1</v>
      </c>
      <c r="BD298" s="606"/>
      <c r="BE298" s="606"/>
      <c r="BF298" s="606"/>
      <c r="BG298" s="606"/>
      <c r="BH298" s="606"/>
      <c r="BI298" s="606"/>
      <c r="BJ298" s="606"/>
      <c r="BK298" s="606"/>
      <c r="BL298" s="606"/>
      <c r="BM298" s="606"/>
      <c r="BN298" s="606"/>
      <c r="BO298" s="606"/>
      <c r="BP298" s="606"/>
      <c r="BQ298" s="606"/>
      <c r="BR298" s="607"/>
      <c r="BS298" s="620">
        <f t="shared" si="1"/>
        <v>800000</v>
      </c>
      <c r="BT298" s="621"/>
      <c r="BU298" s="621"/>
      <c r="BV298" s="621"/>
      <c r="BW298" s="621"/>
      <c r="BX298" s="621"/>
      <c r="BY298" s="621"/>
      <c r="BZ298" s="621"/>
      <c r="CA298" s="621"/>
      <c r="CB298" s="621"/>
      <c r="CC298" s="621"/>
      <c r="CD298" s="621"/>
      <c r="CE298" s="621"/>
      <c r="CF298" s="621"/>
      <c r="CG298" s="621"/>
      <c r="CH298" s="622"/>
      <c r="CI298" s="620">
        <v>800000</v>
      </c>
      <c r="CJ298" s="621"/>
      <c r="CK298" s="621"/>
      <c r="CL298" s="621"/>
      <c r="CM298" s="621"/>
      <c r="CN298" s="621"/>
      <c r="CO298" s="621"/>
      <c r="CP298" s="621"/>
      <c r="CQ298" s="621"/>
      <c r="CR298" s="621"/>
      <c r="CS298" s="621"/>
      <c r="CT298" s="621"/>
      <c r="CU298" s="621"/>
      <c r="CV298" s="621"/>
      <c r="CW298" s="621"/>
      <c r="CX298" s="621"/>
      <c r="CY298" s="621"/>
      <c r="CZ298" s="622"/>
    </row>
    <row r="299" spans="1:104" s="4" customFormat="1" ht="42.75" customHeight="1" x14ac:dyDescent="0.25">
      <c r="A299" s="614" t="s">
        <v>658</v>
      </c>
      <c r="B299" s="615"/>
      <c r="C299" s="615"/>
      <c r="D299" s="615"/>
      <c r="E299" s="615"/>
      <c r="F299" s="615"/>
      <c r="G299" s="616"/>
      <c r="H299" s="617" t="s">
        <v>632</v>
      </c>
      <c r="I299" s="618"/>
      <c r="J299" s="618"/>
      <c r="K299" s="618"/>
      <c r="L299" s="618"/>
      <c r="M299" s="618"/>
      <c r="N299" s="618"/>
      <c r="O299" s="618"/>
      <c r="P299" s="618"/>
      <c r="Q299" s="618"/>
      <c r="R299" s="618"/>
      <c r="S299" s="618"/>
      <c r="T299" s="618"/>
      <c r="U299" s="618"/>
      <c r="V299" s="618"/>
      <c r="W299" s="618"/>
      <c r="X299" s="618"/>
      <c r="Y299" s="618"/>
      <c r="Z299" s="618"/>
      <c r="AA299" s="618"/>
      <c r="AB299" s="618"/>
      <c r="AC299" s="618"/>
      <c r="AD299" s="618"/>
      <c r="AE299" s="618"/>
      <c r="AF299" s="618"/>
      <c r="AG299" s="618"/>
      <c r="AH299" s="618"/>
      <c r="AI299" s="618"/>
      <c r="AJ299" s="618"/>
      <c r="AK299" s="618"/>
      <c r="AL299" s="618"/>
      <c r="AM299" s="618"/>
      <c r="AN299" s="618"/>
      <c r="AO299" s="618"/>
      <c r="AP299" s="618"/>
      <c r="AQ299" s="618"/>
      <c r="AR299" s="618"/>
      <c r="AS299" s="618"/>
      <c r="AT299" s="618"/>
      <c r="AU299" s="618"/>
      <c r="AV299" s="618"/>
      <c r="AW299" s="618"/>
      <c r="AX299" s="618"/>
      <c r="AY299" s="618"/>
      <c r="AZ299" s="618"/>
      <c r="BA299" s="618"/>
      <c r="BB299" s="619"/>
      <c r="BC299" s="605">
        <v>1</v>
      </c>
      <c r="BD299" s="606"/>
      <c r="BE299" s="606"/>
      <c r="BF299" s="606"/>
      <c r="BG299" s="606"/>
      <c r="BH299" s="606"/>
      <c r="BI299" s="606"/>
      <c r="BJ299" s="606"/>
      <c r="BK299" s="606"/>
      <c r="BL299" s="606"/>
      <c r="BM299" s="606"/>
      <c r="BN299" s="606"/>
      <c r="BO299" s="606"/>
      <c r="BP299" s="606"/>
      <c r="BQ299" s="606"/>
      <c r="BR299" s="607"/>
      <c r="BS299" s="620">
        <f>CI299/BC299</f>
        <v>500000</v>
      </c>
      <c r="BT299" s="621"/>
      <c r="BU299" s="621"/>
      <c r="BV299" s="621"/>
      <c r="BW299" s="621"/>
      <c r="BX299" s="621"/>
      <c r="BY299" s="621"/>
      <c r="BZ299" s="621"/>
      <c r="CA299" s="621"/>
      <c r="CB299" s="621"/>
      <c r="CC299" s="621"/>
      <c r="CD299" s="621"/>
      <c r="CE299" s="621"/>
      <c r="CF299" s="621"/>
      <c r="CG299" s="621"/>
      <c r="CH299" s="622"/>
      <c r="CI299" s="620">
        <v>500000</v>
      </c>
      <c r="CJ299" s="621"/>
      <c r="CK299" s="621"/>
      <c r="CL299" s="621"/>
      <c r="CM299" s="621"/>
      <c r="CN299" s="621"/>
      <c r="CO299" s="621"/>
      <c r="CP299" s="621"/>
      <c r="CQ299" s="621"/>
      <c r="CR299" s="621"/>
      <c r="CS299" s="621"/>
      <c r="CT299" s="621"/>
      <c r="CU299" s="621"/>
      <c r="CV299" s="621"/>
      <c r="CW299" s="621"/>
      <c r="CX299" s="621"/>
      <c r="CY299" s="621"/>
      <c r="CZ299" s="622"/>
    </row>
    <row r="300" spans="1:104" s="4" customFormat="1" ht="15" customHeight="1" x14ac:dyDescent="0.25">
      <c r="A300" s="614" t="s">
        <v>659</v>
      </c>
      <c r="B300" s="615"/>
      <c r="C300" s="615"/>
      <c r="D300" s="615"/>
      <c r="E300" s="615"/>
      <c r="F300" s="615"/>
      <c r="G300" s="616"/>
      <c r="H300" s="617" t="s">
        <v>633</v>
      </c>
      <c r="I300" s="618"/>
      <c r="J300" s="618"/>
      <c r="K300" s="618"/>
      <c r="L300" s="618"/>
      <c r="M300" s="618"/>
      <c r="N300" s="618"/>
      <c r="O300" s="618"/>
      <c r="P300" s="618"/>
      <c r="Q300" s="618"/>
      <c r="R300" s="618"/>
      <c r="S300" s="618"/>
      <c r="T300" s="618"/>
      <c r="U300" s="618"/>
      <c r="V300" s="618"/>
      <c r="W300" s="618"/>
      <c r="X300" s="618"/>
      <c r="Y300" s="618"/>
      <c r="Z300" s="618"/>
      <c r="AA300" s="618"/>
      <c r="AB300" s="618"/>
      <c r="AC300" s="618"/>
      <c r="AD300" s="618"/>
      <c r="AE300" s="618"/>
      <c r="AF300" s="618"/>
      <c r="AG300" s="618"/>
      <c r="AH300" s="618"/>
      <c r="AI300" s="618"/>
      <c r="AJ300" s="618"/>
      <c r="AK300" s="618"/>
      <c r="AL300" s="618"/>
      <c r="AM300" s="618"/>
      <c r="AN300" s="618"/>
      <c r="AO300" s="618"/>
      <c r="AP300" s="618"/>
      <c r="AQ300" s="618"/>
      <c r="AR300" s="618"/>
      <c r="AS300" s="618"/>
      <c r="AT300" s="618"/>
      <c r="AU300" s="618"/>
      <c r="AV300" s="618"/>
      <c r="AW300" s="618"/>
      <c r="AX300" s="618"/>
      <c r="AY300" s="618"/>
      <c r="AZ300" s="618"/>
      <c r="BA300" s="618"/>
      <c r="BB300" s="619"/>
      <c r="BC300" s="605">
        <v>1</v>
      </c>
      <c r="BD300" s="606"/>
      <c r="BE300" s="606"/>
      <c r="BF300" s="606"/>
      <c r="BG300" s="606"/>
      <c r="BH300" s="606"/>
      <c r="BI300" s="606"/>
      <c r="BJ300" s="606"/>
      <c r="BK300" s="606"/>
      <c r="BL300" s="606"/>
      <c r="BM300" s="606"/>
      <c r="BN300" s="606"/>
      <c r="BO300" s="606"/>
      <c r="BP300" s="606"/>
      <c r="BQ300" s="606"/>
      <c r="BR300" s="607"/>
      <c r="BS300" s="620">
        <f t="shared" ref="BS300:BS305" si="2">CI300/BC300</f>
        <v>419999</v>
      </c>
      <c r="BT300" s="621"/>
      <c r="BU300" s="621"/>
      <c r="BV300" s="621"/>
      <c r="BW300" s="621"/>
      <c r="BX300" s="621"/>
      <c r="BY300" s="621"/>
      <c r="BZ300" s="621"/>
      <c r="CA300" s="621"/>
      <c r="CB300" s="621"/>
      <c r="CC300" s="621"/>
      <c r="CD300" s="621"/>
      <c r="CE300" s="621"/>
      <c r="CF300" s="621"/>
      <c r="CG300" s="621"/>
      <c r="CH300" s="622"/>
      <c r="CI300" s="620">
        <v>419999</v>
      </c>
      <c r="CJ300" s="621"/>
      <c r="CK300" s="621"/>
      <c r="CL300" s="621"/>
      <c r="CM300" s="621"/>
      <c r="CN300" s="621"/>
      <c r="CO300" s="621"/>
      <c r="CP300" s="621"/>
      <c r="CQ300" s="621"/>
      <c r="CR300" s="621"/>
      <c r="CS300" s="621"/>
      <c r="CT300" s="621"/>
      <c r="CU300" s="621"/>
      <c r="CV300" s="621"/>
      <c r="CW300" s="621"/>
      <c r="CX300" s="621"/>
      <c r="CY300" s="621"/>
      <c r="CZ300" s="622"/>
    </row>
    <row r="301" spans="1:104" s="4" customFormat="1" ht="34.5" customHeight="1" x14ac:dyDescent="0.25">
      <c r="A301" s="614" t="s">
        <v>660</v>
      </c>
      <c r="B301" s="615"/>
      <c r="C301" s="615"/>
      <c r="D301" s="615"/>
      <c r="E301" s="615"/>
      <c r="F301" s="615"/>
      <c r="G301" s="616"/>
      <c r="H301" s="617" t="s">
        <v>634</v>
      </c>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18"/>
      <c r="AL301" s="618"/>
      <c r="AM301" s="618"/>
      <c r="AN301" s="618"/>
      <c r="AO301" s="618"/>
      <c r="AP301" s="618"/>
      <c r="AQ301" s="618"/>
      <c r="AR301" s="618"/>
      <c r="AS301" s="618"/>
      <c r="AT301" s="618"/>
      <c r="AU301" s="618"/>
      <c r="AV301" s="618"/>
      <c r="AW301" s="618"/>
      <c r="AX301" s="618"/>
      <c r="AY301" s="618"/>
      <c r="AZ301" s="618"/>
      <c r="BA301" s="618"/>
      <c r="BB301" s="619"/>
      <c r="BC301" s="605">
        <v>1</v>
      </c>
      <c r="BD301" s="606"/>
      <c r="BE301" s="606"/>
      <c r="BF301" s="606"/>
      <c r="BG301" s="606"/>
      <c r="BH301" s="606"/>
      <c r="BI301" s="606"/>
      <c r="BJ301" s="606"/>
      <c r="BK301" s="606"/>
      <c r="BL301" s="606"/>
      <c r="BM301" s="606"/>
      <c r="BN301" s="606"/>
      <c r="BO301" s="606"/>
      <c r="BP301" s="606"/>
      <c r="BQ301" s="606"/>
      <c r="BR301" s="607"/>
      <c r="BS301" s="620">
        <f t="shared" si="2"/>
        <v>449999</v>
      </c>
      <c r="BT301" s="621"/>
      <c r="BU301" s="621"/>
      <c r="BV301" s="621"/>
      <c r="BW301" s="621"/>
      <c r="BX301" s="621"/>
      <c r="BY301" s="621"/>
      <c r="BZ301" s="621"/>
      <c r="CA301" s="621"/>
      <c r="CB301" s="621"/>
      <c r="CC301" s="621"/>
      <c r="CD301" s="621"/>
      <c r="CE301" s="621"/>
      <c r="CF301" s="621"/>
      <c r="CG301" s="621"/>
      <c r="CH301" s="622"/>
      <c r="CI301" s="620">
        <v>449999</v>
      </c>
      <c r="CJ301" s="621"/>
      <c r="CK301" s="621"/>
      <c r="CL301" s="621"/>
      <c r="CM301" s="621"/>
      <c r="CN301" s="621"/>
      <c r="CO301" s="621"/>
      <c r="CP301" s="621"/>
      <c r="CQ301" s="621"/>
      <c r="CR301" s="621"/>
      <c r="CS301" s="621"/>
      <c r="CT301" s="621"/>
      <c r="CU301" s="621"/>
      <c r="CV301" s="621"/>
      <c r="CW301" s="621"/>
      <c r="CX301" s="621"/>
      <c r="CY301" s="621"/>
      <c r="CZ301" s="622"/>
    </row>
    <row r="302" spans="1:104" s="4" customFormat="1" ht="29.25" customHeight="1" x14ac:dyDescent="0.25">
      <c r="A302" s="614" t="s">
        <v>661</v>
      </c>
      <c r="B302" s="615"/>
      <c r="C302" s="615"/>
      <c r="D302" s="615"/>
      <c r="E302" s="615"/>
      <c r="F302" s="615"/>
      <c r="G302" s="616"/>
      <c r="H302" s="617" t="s">
        <v>635</v>
      </c>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18"/>
      <c r="AL302" s="618"/>
      <c r="AM302" s="618"/>
      <c r="AN302" s="618"/>
      <c r="AO302" s="618"/>
      <c r="AP302" s="618"/>
      <c r="AQ302" s="618"/>
      <c r="AR302" s="618"/>
      <c r="AS302" s="618"/>
      <c r="AT302" s="618"/>
      <c r="AU302" s="618"/>
      <c r="AV302" s="618"/>
      <c r="AW302" s="618"/>
      <c r="AX302" s="618"/>
      <c r="AY302" s="618"/>
      <c r="AZ302" s="618"/>
      <c r="BA302" s="618"/>
      <c r="BB302" s="619"/>
      <c r="BC302" s="605">
        <v>1</v>
      </c>
      <c r="BD302" s="606"/>
      <c r="BE302" s="606"/>
      <c r="BF302" s="606"/>
      <c r="BG302" s="606"/>
      <c r="BH302" s="606"/>
      <c r="BI302" s="606"/>
      <c r="BJ302" s="606"/>
      <c r="BK302" s="606"/>
      <c r="BL302" s="606"/>
      <c r="BM302" s="606"/>
      <c r="BN302" s="606"/>
      <c r="BO302" s="606"/>
      <c r="BP302" s="606"/>
      <c r="BQ302" s="606"/>
      <c r="BR302" s="607"/>
      <c r="BS302" s="620">
        <f t="shared" si="2"/>
        <v>222544</v>
      </c>
      <c r="BT302" s="621"/>
      <c r="BU302" s="621"/>
      <c r="BV302" s="621"/>
      <c r="BW302" s="621"/>
      <c r="BX302" s="621"/>
      <c r="BY302" s="621"/>
      <c r="BZ302" s="621"/>
      <c r="CA302" s="621"/>
      <c r="CB302" s="621"/>
      <c r="CC302" s="621"/>
      <c r="CD302" s="621"/>
      <c r="CE302" s="621"/>
      <c r="CF302" s="621"/>
      <c r="CG302" s="621"/>
      <c r="CH302" s="622"/>
      <c r="CI302" s="620">
        <v>222544</v>
      </c>
      <c r="CJ302" s="621"/>
      <c r="CK302" s="621"/>
      <c r="CL302" s="621"/>
      <c r="CM302" s="621"/>
      <c r="CN302" s="621"/>
      <c r="CO302" s="621"/>
      <c r="CP302" s="621"/>
      <c r="CQ302" s="621"/>
      <c r="CR302" s="621"/>
      <c r="CS302" s="621"/>
      <c r="CT302" s="621"/>
      <c r="CU302" s="621"/>
      <c r="CV302" s="621"/>
      <c r="CW302" s="621"/>
      <c r="CX302" s="621"/>
      <c r="CY302" s="621"/>
      <c r="CZ302" s="622"/>
    </row>
    <row r="303" spans="1:104" s="4" customFormat="1" ht="15" customHeight="1" x14ac:dyDescent="0.25">
      <c r="A303" s="614" t="s">
        <v>662</v>
      </c>
      <c r="B303" s="615"/>
      <c r="C303" s="615"/>
      <c r="D303" s="615"/>
      <c r="E303" s="615"/>
      <c r="F303" s="615"/>
      <c r="G303" s="616"/>
      <c r="H303" s="617" t="s">
        <v>636</v>
      </c>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18"/>
      <c r="AL303" s="618"/>
      <c r="AM303" s="618"/>
      <c r="AN303" s="618"/>
      <c r="AO303" s="618"/>
      <c r="AP303" s="618"/>
      <c r="AQ303" s="618"/>
      <c r="AR303" s="618"/>
      <c r="AS303" s="618"/>
      <c r="AT303" s="618"/>
      <c r="AU303" s="618"/>
      <c r="AV303" s="618"/>
      <c r="AW303" s="618"/>
      <c r="AX303" s="618"/>
      <c r="AY303" s="618"/>
      <c r="AZ303" s="618"/>
      <c r="BA303" s="618"/>
      <c r="BB303" s="619"/>
      <c r="BC303" s="605">
        <v>1</v>
      </c>
      <c r="BD303" s="606"/>
      <c r="BE303" s="606"/>
      <c r="BF303" s="606"/>
      <c r="BG303" s="606"/>
      <c r="BH303" s="606"/>
      <c r="BI303" s="606"/>
      <c r="BJ303" s="606"/>
      <c r="BK303" s="606"/>
      <c r="BL303" s="606"/>
      <c r="BM303" s="606"/>
      <c r="BN303" s="606"/>
      <c r="BO303" s="606"/>
      <c r="BP303" s="606"/>
      <c r="BQ303" s="606"/>
      <c r="BR303" s="607"/>
      <c r="BS303" s="620">
        <f t="shared" si="2"/>
        <v>77800</v>
      </c>
      <c r="BT303" s="621"/>
      <c r="BU303" s="621"/>
      <c r="BV303" s="621"/>
      <c r="BW303" s="621"/>
      <c r="BX303" s="621"/>
      <c r="BY303" s="621"/>
      <c r="BZ303" s="621"/>
      <c r="CA303" s="621"/>
      <c r="CB303" s="621"/>
      <c r="CC303" s="621"/>
      <c r="CD303" s="621"/>
      <c r="CE303" s="621"/>
      <c r="CF303" s="621"/>
      <c r="CG303" s="621"/>
      <c r="CH303" s="622"/>
      <c r="CI303" s="620">
        <v>77800</v>
      </c>
      <c r="CJ303" s="621"/>
      <c r="CK303" s="621"/>
      <c r="CL303" s="621"/>
      <c r="CM303" s="621"/>
      <c r="CN303" s="621"/>
      <c r="CO303" s="621"/>
      <c r="CP303" s="621"/>
      <c r="CQ303" s="621"/>
      <c r="CR303" s="621"/>
      <c r="CS303" s="621"/>
      <c r="CT303" s="621"/>
      <c r="CU303" s="621"/>
      <c r="CV303" s="621"/>
      <c r="CW303" s="621"/>
      <c r="CX303" s="621"/>
      <c r="CY303" s="621"/>
      <c r="CZ303" s="622"/>
    </row>
    <row r="304" spans="1:104" s="4" customFormat="1" ht="39.75" customHeight="1" x14ac:dyDescent="0.25">
      <c r="A304" s="614" t="s">
        <v>663</v>
      </c>
      <c r="B304" s="615"/>
      <c r="C304" s="615"/>
      <c r="D304" s="615"/>
      <c r="E304" s="615"/>
      <c r="F304" s="615"/>
      <c r="G304" s="616"/>
      <c r="H304" s="617" t="s">
        <v>637</v>
      </c>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18"/>
      <c r="AL304" s="618"/>
      <c r="AM304" s="618"/>
      <c r="AN304" s="618"/>
      <c r="AO304" s="618"/>
      <c r="AP304" s="618"/>
      <c r="AQ304" s="618"/>
      <c r="AR304" s="618"/>
      <c r="AS304" s="618"/>
      <c r="AT304" s="618"/>
      <c r="AU304" s="618"/>
      <c r="AV304" s="618"/>
      <c r="AW304" s="618"/>
      <c r="AX304" s="618"/>
      <c r="AY304" s="618"/>
      <c r="AZ304" s="618"/>
      <c r="BA304" s="618"/>
      <c r="BB304" s="619"/>
      <c r="BC304" s="605">
        <v>2</v>
      </c>
      <c r="BD304" s="606"/>
      <c r="BE304" s="606"/>
      <c r="BF304" s="606"/>
      <c r="BG304" s="606"/>
      <c r="BH304" s="606"/>
      <c r="BI304" s="606"/>
      <c r="BJ304" s="606"/>
      <c r="BK304" s="606"/>
      <c r="BL304" s="606"/>
      <c r="BM304" s="606"/>
      <c r="BN304" s="606"/>
      <c r="BO304" s="606"/>
      <c r="BP304" s="606"/>
      <c r="BQ304" s="606"/>
      <c r="BR304" s="607"/>
      <c r="BS304" s="620">
        <f t="shared" si="2"/>
        <v>19686</v>
      </c>
      <c r="BT304" s="621"/>
      <c r="BU304" s="621"/>
      <c r="BV304" s="621"/>
      <c r="BW304" s="621"/>
      <c r="BX304" s="621"/>
      <c r="BY304" s="621"/>
      <c r="BZ304" s="621"/>
      <c r="CA304" s="621"/>
      <c r="CB304" s="621"/>
      <c r="CC304" s="621"/>
      <c r="CD304" s="621"/>
      <c r="CE304" s="621"/>
      <c r="CF304" s="621"/>
      <c r="CG304" s="621"/>
      <c r="CH304" s="622"/>
      <c r="CI304" s="620">
        <v>39372</v>
      </c>
      <c r="CJ304" s="621"/>
      <c r="CK304" s="621"/>
      <c r="CL304" s="621"/>
      <c r="CM304" s="621"/>
      <c r="CN304" s="621"/>
      <c r="CO304" s="621"/>
      <c r="CP304" s="621"/>
      <c r="CQ304" s="621"/>
      <c r="CR304" s="621"/>
      <c r="CS304" s="621"/>
      <c r="CT304" s="621"/>
      <c r="CU304" s="621"/>
      <c r="CV304" s="621"/>
      <c r="CW304" s="621"/>
      <c r="CX304" s="621"/>
      <c r="CY304" s="621"/>
      <c r="CZ304" s="622"/>
    </row>
    <row r="305" spans="1:104" s="4" customFormat="1" ht="29.25" customHeight="1" x14ac:dyDescent="0.25">
      <c r="A305" s="614" t="s">
        <v>664</v>
      </c>
      <c r="B305" s="615"/>
      <c r="C305" s="615"/>
      <c r="D305" s="615"/>
      <c r="E305" s="615"/>
      <c r="F305" s="615"/>
      <c r="G305" s="616"/>
      <c r="H305" s="617" t="s">
        <v>638</v>
      </c>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18"/>
      <c r="AL305" s="618"/>
      <c r="AM305" s="618"/>
      <c r="AN305" s="618"/>
      <c r="AO305" s="618"/>
      <c r="AP305" s="618"/>
      <c r="AQ305" s="618"/>
      <c r="AR305" s="618"/>
      <c r="AS305" s="618"/>
      <c r="AT305" s="618"/>
      <c r="AU305" s="618"/>
      <c r="AV305" s="618"/>
      <c r="AW305" s="618"/>
      <c r="AX305" s="618"/>
      <c r="AY305" s="618"/>
      <c r="AZ305" s="618"/>
      <c r="BA305" s="618"/>
      <c r="BB305" s="619"/>
      <c r="BC305" s="605">
        <v>1</v>
      </c>
      <c r="BD305" s="606"/>
      <c r="BE305" s="606"/>
      <c r="BF305" s="606"/>
      <c r="BG305" s="606"/>
      <c r="BH305" s="606"/>
      <c r="BI305" s="606"/>
      <c r="BJ305" s="606"/>
      <c r="BK305" s="606"/>
      <c r="BL305" s="606"/>
      <c r="BM305" s="606"/>
      <c r="BN305" s="606"/>
      <c r="BO305" s="606"/>
      <c r="BP305" s="606"/>
      <c r="BQ305" s="606"/>
      <c r="BR305" s="607"/>
      <c r="BS305" s="620">
        <f t="shared" si="2"/>
        <v>5381.65</v>
      </c>
      <c r="BT305" s="621"/>
      <c r="BU305" s="621"/>
      <c r="BV305" s="621"/>
      <c r="BW305" s="621"/>
      <c r="BX305" s="621"/>
      <c r="BY305" s="621"/>
      <c r="BZ305" s="621"/>
      <c r="CA305" s="621"/>
      <c r="CB305" s="621"/>
      <c r="CC305" s="621"/>
      <c r="CD305" s="621"/>
      <c r="CE305" s="621"/>
      <c r="CF305" s="621"/>
      <c r="CG305" s="621"/>
      <c r="CH305" s="622"/>
      <c r="CI305" s="620">
        <v>5381.65</v>
      </c>
      <c r="CJ305" s="621"/>
      <c r="CK305" s="621"/>
      <c r="CL305" s="621"/>
      <c r="CM305" s="621"/>
      <c r="CN305" s="621"/>
      <c r="CO305" s="621"/>
      <c r="CP305" s="621"/>
      <c r="CQ305" s="621"/>
      <c r="CR305" s="621"/>
      <c r="CS305" s="621"/>
      <c r="CT305" s="621"/>
      <c r="CU305" s="621"/>
      <c r="CV305" s="621"/>
      <c r="CW305" s="621"/>
      <c r="CX305" s="621"/>
      <c r="CY305" s="621"/>
      <c r="CZ305" s="622"/>
    </row>
    <row r="306" spans="1:104" s="4" customFormat="1" ht="27.75" customHeight="1" x14ac:dyDescent="0.25">
      <c r="A306" s="614" t="s">
        <v>665</v>
      </c>
      <c r="B306" s="615"/>
      <c r="C306" s="615"/>
      <c r="D306" s="615"/>
      <c r="E306" s="615"/>
      <c r="F306" s="615"/>
      <c r="G306" s="616"/>
      <c r="H306" s="617" t="s">
        <v>639</v>
      </c>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8"/>
      <c r="AL306" s="618"/>
      <c r="AM306" s="618"/>
      <c r="AN306" s="618"/>
      <c r="AO306" s="618"/>
      <c r="AP306" s="618"/>
      <c r="AQ306" s="618"/>
      <c r="AR306" s="618"/>
      <c r="AS306" s="618"/>
      <c r="AT306" s="618"/>
      <c r="AU306" s="618"/>
      <c r="AV306" s="618"/>
      <c r="AW306" s="618"/>
      <c r="AX306" s="618"/>
      <c r="AY306" s="618"/>
      <c r="AZ306" s="618"/>
      <c r="BA306" s="618"/>
      <c r="BB306" s="619"/>
      <c r="BC306" s="605">
        <v>1</v>
      </c>
      <c r="BD306" s="606"/>
      <c r="BE306" s="606"/>
      <c r="BF306" s="606"/>
      <c r="BG306" s="606"/>
      <c r="BH306" s="606"/>
      <c r="BI306" s="606"/>
      <c r="BJ306" s="606"/>
      <c r="BK306" s="606"/>
      <c r="BL306" s="606"/>
      <c r="BM306" s="606"/>
      <c r="BN306" s="606"/>
      <c r="BO306" s="606"/>
      <c r="BP306" s="606"/>
      <c r="BQ306" s="606"/>
      <c r="BR306" s="607"/>
      <c r="BS306" s="620">
        <f>CI306/BC306</f>
        <v>156646</v>
      </c>
      <c r="BT306" s="621"/>
      <c r="BU306" s="621"/>
      <c r="BV306" s="621"/>
      <c r="BW306" s="621"/>
      <c r="BX306" s="621"/>
      <c r="BY306" s="621"/>
      <c r="BZ306" s="621"/>
      <c r="CA306" s="621"/>
      <c r="CB306" s="621"/>
      <c r="CC306" s="621"/>
      <c r="CD306" s="621"/>
      <c r="CE306" s="621"/>
      <c r="CF306" s="621"/>
      <c r="CG306" s="621"/>
      <c r="CH306" s="622"/>
      <c r="CI306" s="620">
        <v>156646</v>
      </c>
      <c r="CJ306" s="621"/>
      <c r="CK306" s="621"/>
      <c r="CL306" s="621"/>
      <c r="CM306" s="621"/>
      <c r="CN306" s="621"/>
      <c r="CO306" s="621"/>
      <c r="CP306" s="621"/>
      <c r="CQ306" s="621"/>
      <c r="CR306" s="621"/>
      <c r="CS306" s="621"/>
      <c r="CT306" s="621"/>
      <c r="CU306" s="621"/>
      <c r="CV306" s="621"/>
      <c r="CW306" s="621"/>
      <c r="CX306" s="621"/>
      <c r="CY306" s="621"/>
      <c r="CZ306" s="622"/>
    </row>
    <row r="307" spans="1:104" s="4" customFormat="1" ht="15" customHeight="1" x14ac:dyDescent="0.25">
      <c r="A307" s="614" t="s">
        <v>666</v>
      </c>
      <c r="B307" s="615"/>
      <c r="C307" s="615"/>
      <c r="D307" s="615"/>
      <c r="E307" s="615"/>
      <c r="F307" s="615"/>
      <c r="G307" s="616"/>
      <c r="H307" s="617" t="s">
        <v>640</v>
      </c>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18"/>
      <c r="AL307" s="618"/>
      <c r="AM307" s="618"/>
      <c r="AN307" s="618"/>
      <c r="AO307" s="618"/>
      <c r="AP307" s="618"/>
      <c r="AQ307" s="618"/>
      <c r="AR307" s="618"/>
      <c r="AS307" s="618"/>
      <c r="AT307" s="618"/>
      <c r="AU307" s="618"/>
      <c r="AV307" s="618"/>
      <c r="AW307" s="618"/>
      <c r="AX307" s="618"/>
      <c r="AY307" s="618"/>
      <c r="AZ307" s="618"/>
      <c r="BA307" s="618"/>
      <c r="BB307" s="619"/>
      <c r="BC307" s="605">
        <v>1</v>
      </c>
      <c r="BD307" s="606"/>
      <c r="BE307" s="606"/>
      <c r="BF307" s="606"/>
      <c r="BG307" s="606"/>
      <c r="BH307" s="606"/>
      <c r="BI307" s="606"/>
      <c r="BJ307" s="606"/>
      <c r="BK307" s="606"/>
      <c r="BL307" s="606"/>
      <c r="BM307" s="606"/>
      <c r="BN307" s="606"/>
      <c r="BO307" s="606"/>
      <c r="BP307" s="606"/>
      <c r="BQ307" s="606"/>
      <c r="BR307" s="607"/>
      <c r="BS307" s="620">
        <f t="shared" ref="BS307:BS318" si="3">CI307/BC307</f>
        <v>3103</v>
      </c>
      <c r="BT307" s="621"/>
      <c r="BU307" s="621"/>
      <c r="BV307" s="621"/>
      <c r="BW307" s="621"/>
      <c r="BX307" s="621"/>
      <c r="BY307" s="621"/>
      <c r="BZ307" s="621"/>
      <c r="CA307" s="621"/>
      <c r="CB307" s="621"/>
      <c r="CC307" s="621"/>
      <c r="CD307" s="621"/>
      <c r="CE307" s="621"/>
      <c r="CF307" s="621"/>
      <c r="CG307" s="621"/>
      <c r="CH307" s="622"/>
      <c r="CI307" s="620">
        <v>3103</v>
      </c>
      <c r="CJ307" s="621"/>
      <c r="CK307" s="621"/>
      <c r="CL307" s="621"/>
      <c r="CM307" s="621"/>
      <c r="CN307" s="621"/>
      <c r="CO307" s="621"/>
      <c r="CP307" s="621"/>
      <c r="CQ307" s="621"/>
      <c r="CR307" s="621"/>
      <c r="CS307" s="621"/>
      <c r="CT307" s="621"/>
      <c r="CU307" s="621"/>
      <c r="CV307" s="621"/>
      <c r="CW307" s="621"/>
      <c r="CX307" s="621"/>
      <c r="CY307" s="621"/>
      <c r="CZ307" s="622"/>
    </row>
    <row r="308" spans="1:104" s="4" customFormat="1" ht="15" customHeight="1" x14ac:dyDescent="0.25">
      <c r="A308" s="614" t="s">
        <v>393</v>
      </c>
      <c r="B308" s="615"/>
      <c r="C308" s="615"/>
      <c r="D308" s="615"/>
      <c r="E308" s="615"/>
      <c r="F308" s="615"/>
      <c r="G308" s="616"/>
      <c r="H308" s="617" t="s">
        <v>641</v>
      </c>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8"/>
      <c r="AL308" s="618"/>
      <c r="AM308" s="618"/>
      <c r="AN308" s="618"/>
      <c r="AO308" s="618"/>
      <c r="AP308" s="618"/>
      <c r="AQ308" s="618"/>
      <c r="AR308" s="618"/>
      <c r="AS308" s="618"/>
      <c r="AT308" s="618"/>
      <c r="AU308" s="618"/>
      <c r="AV308" s="618"/>
      <c r="AW308" s="618"/>
      <c r="AX308" s="618"/>
      <c r="AY308" s="618"/>
      <c r="AZ308" s="618"/>
      <c r="BA308" s="618"/>
      <c r="BB308" s="619"/>
      <c r="BC308" s="605">
        <v>12</v>
      </c>
      <c r="BD308" s="606"/>
      <c r="BE308" s="606"/>
      <c r="BF308" s="606"/>
      <c r="BG308" s="606"/>
      <c r="BH308" s="606"/>
      <c r="BI308" s="606"/>
      <c r="BJ308" s="606"/>
      <c r="BK308" s="606"/>
      <c r="BL308" s="606"/>
      <c r="BM308" s="606"/>
      <c r="BN308" s="606"/>
      <c r="BO308" s="606"/>
      <c r="BP308" s="606"/>
      <c r="BQ308" s="606"/>
      <c r="BR308" s="607"/>
      <c r="BS308" s="620">
        <f t="shared" si="3"/>
        <v>6968.333333333333</v>
      </c>
      <c r="BT308" s="621"/>
      <c r="BU308" s="621"/>
      <c r="BV308" s="621"/>
      <c r="BW308" s="621"/>
      <c r="BX308" s="621"/>
      <c r="BY308" s="621"/>
      <c r="BZ308" s="621"/>
      <c r="CA308" s="621"/>
      <c r="CB308" s="621"/>
      <c r="CC308" s="621"/>
      <c r="CD308" s="621"/>
      <c r="CE308" s="621"/>
      <c r="CF308" s="621"/>
      <c r="CG308" s="621"/>
      <c r="CH308" s="622"/>
      <c r="CI308" s="620">
        <v>83620</v>
      </c>
      <c r="CJ308" s="621"/>
      <c r="CK308" s="621"/>
      <c r="CL308" s="621"/>
      <c r="CM308" s="621"/>
      <c r="CN308" s="621"/>
      <c r="CO308" s="621"/>
      <c r="CP308" s="621"/>
      <c r="CQ308" s="621"/>
      <c r="CR308" s="621"/>
      <c r="CS308" s="621"/>
      <c r="CT308" s="621"/>
      <c r="CU308" s="621"/>
      <c r="CV308" s="621"/>
      <c r="CW308" s="621"/>
      <c r="CX308" s="621"/>
      <c r="CY308" s="621"/>
      <c r="CZ308" s="622"/>
    </row>
    <row r="309" spans="1:104" s="4" customFormat="1" ht="29.25" customHeight="1" x14ac:dyDescent="0.25">
      <c r="A309" s="614" t="s">
        <v>667</v>
      </c>
      <c r="B309" s="615"/>
      <c r="C309" s="615"/>
      <c r="D309" s="615"/>
      <c r="E309" s="615"/>
      <c r="F309" s="615"/>
      <c r="G309" s="616"/>
      <c r="H309" s="617" t="s">
        <v>642</v>
      </c>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18"/>
      <c r="AL309" s="618"/>
      <c r="AM309" s="618"/>
      <c r="AN309" s="618"/>
      <c r="AO309" s="618"/>
      <c r="AP309" s="618"/>
      <c r="AQ309" s="618"/>
      <c r="AR309" s="618"/>
      <c r="AS309" s="618"/>
      <c r="AT309" s="618"/>
      <c r="AU309" s="618"/>
      <c r="AV309" s="618"/>
      <c r="AW309" s="618"/>
      <c r="AX309" s="618"/>
      <c r="AY309" s="618"/>
      <c r="AZ309" s="618"/>
      <c r="BA309" s="618"/>
      <c r="BB309" s="619"/>
      <c r="BC309" s="605">
        <v>1</v>
      </c>
      <c r="BD309" s="606"/>
      <c r="BE309" s="606"/>
      <c r="BF309" s="606"/>
      <c r="BG309" s="606"/>
      <c r="BH309" s="606"/>
      <c r="BI309" s="606"/>
      <c r="BJ309" s="606"/>
      <c r="BK309" s="606"/>
      <c r="BL309" s="606"/>
      <c r="BM309" s="606"/>
      <c r="BN309" s="606"/>
      <c r="BO309" s="606"/>
      <c r="BP309" s="606"/>
      <c r="BQ309" s="606"/>
      <c r="BR309" s="607"/>
      <c r="BS309" s="620">
        <f t="shared" si="3"/>
        <v>541930</v>
      </c>
      <c r="BT309" s="621"/>
      <c r="BU309" s="621"/>
      <c r="BV309" s="621"/>
      <c r="BW309" s="621"/>
      <c r="BX309" s="621"/>
      <c r="BY309" s="621"/>
      <c r="BZ309" s="621"/>
      <c r="CA309" s="621"/>
      <c r="CB309" s="621"/>
      <c r="CC309" s="621"/>
      <c r="CD309" s="621"/>
      <c r="CE309" s="621"/>
      <c r="CF309" s="621"/>
      <c r="CG309" s="621"/>
      <c r="CH309" s="622"/>
      <c r="CI309" s="620">
        <v>541930</v>
      </c>
      <c r="CJ309" s="621"/>
      <c r="CK309" s="621"/>
      <c r="CL309" s="621"/>
      <c r="CM309" s="621"/>
      <c r="CN309" s="621"/>
      <c r="CO309" s="621"/>
      <c r="CP309" s="621"/>
      <c r="CQ309" s="621"/>
      <c r="CR309" s="621"/>
      <c r="CS309" s="621"/>
      <c r="CT309" s="621"/>
      <c r="CU309" s="621"/>
      <c r="CV309" s="621"/>
      <c r="CW309" s="621"/>
      <c r="CX309" s="621"/>
      <c r="CY309" s="621"/>
      <c r="CZ309" s="622"/>
    </row>
    <row r="310" spans="1:104" s="4" customFormat="1" ht="15" customHeight="1" x14ac:dyDescent="0.25">
      <c r="A310" s="614" t="s">
        <v>668</v>
      </c>
      <c r="B310" s="615"/>
      <c r="C310" s="615"/>
      <c r="D310" s="615"/>
      <c r="E310" s="615"/>
      <c r="F310" s="615"/>
      <c r="G310" s="616"/>
      <c r="H310" s="617" t="s">
        <v>643</v>
      </c>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18"/>
      <c r="AL310" s="618"/>
      <c r="AM310" s="618"/>
      <c r="AN310" s="618"/>
      <c r="AO310" s="618"/>
      <c r="AP310" s="618"/>
      <c r="AQ310" s="618"/>
      <c r="AR310" s="618"/>
      <c r="AS310" s="618"/>
      <c r="AT310" s="618"/>
      <c r="AU310" s="618"/>
      <c r="AV310" s="618"/>
      <c r="AW310" s="618"/>
      <c r="AX310" s="618"/>
      <c r="AY310" s="618"/>
      <c r="AZ310" s="618"/>
      <c r="BA310" s="618"/>
      <c r="BB310" s="619"/>
      <c r="BC310" s="605">
        <v>1</v>
      </c>
      <c r="BD310" s="606"/>
      <c r="BE310" s="606"/>
      <c r="BF310" s="606"/>
      <c r="BG310" s="606"/>
      <c r="BH310" s="606"/>
      <c r="BI310" s="606"/>
      <c r="BJ310" s="606"/>
      <c r="BK310" s="606"/>
      <c r="BL310" s="606"/>
      <c r="BM310" s="606"/>
      <c r="BN310" s="606"/>
      <c r="BO310" s="606"/>
      <c r="BP310" s="606"/>
      <c r="BQ310" s="606"/>
      <c r="BR310" s="607"/>
      <c r="BS310" s="620">
        <f t="shared" si="3"/>
        <v>586817</v>
      </c>
      <c r="BT310" s="621"/>
      <c r="BU310" s="621"/>
      <c r="BV310" s="621"/>
      <c r="BW310" s="621"/>
      <c r="BX310" s="621"/>
      <c r="BY310" s="621"/>
      <c r="BZ310" s="621"/>
      <c r="CA310" s="621"/>
      <c r="CB310" s="621"/>
      <c r="CC310" s="621"/>
      <c r="CD310" s="621"/>
      <c r="CE310" s="621"/>
      <c r="CF310" s="621"/>
      <c r="CG310" s="621"/>
      <c r="CH310" s="622"/>
      <c r="CI310" s="620">
        <v>586817</v>
      </c>
      <c r="CJ310" s="621"/>
      <c r="CK310" s="621"/>
      <c r="CL310" s="621"/>
      <c r="CM310" s="621"/>
      <c r="CN310" s="621"/>
      <c r="CO310" s="621"/>
      <c r="CP310" s="621"/>
      <c r="CQ310" s="621"/>
      <c r="CR310" s="621"/>
      <c r="CS310" s="621"/>
      <c r="CT310" s="621"/>
      <c r="CU310" s="621"/>
      <c r="CV310" s="621"/>
      <c r="CW310" s="621"/>
      <c r="CX310" s="621"/>
      <c r="CY310" s="621"/>
      <c r="CZ310" s="622"/>
    </row>
    <row r="311" spans="1:104" s="4" customFormat="1" ht="30" customHeight="1" x14ac:dyDescent="0.25">
      <c r="A311" s="614" t="s">
        <v>669</v>
      </c>
      <c r="B311" s="615"/>
      <c r="C311" s="615"/>
      <c r="D311" s="615"/>
      <c r="E311" s="615"/>
      <c r="F311" s="615"/>
      <c r="G311" s="616"/>
      <c r="H311" s="617" t="s">
        <v>644</v>
      </c>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18"/>
      <c r="AL311" s="618"/>
      <c r="AM311" s="618"/>
      <c r="AN311" s="618"/>
      <c r="AO311" s="618"/>
      <c r="AP311" s="618"/>
      <c r="AQ311" s="618"/>
      <c r="AR311" s="618"/>
      <c r="AS311" s="618"/>
      <c r="AT311" s="618"/>
      <c r="AU311" s="618"/>
      <c r="AV311" s="618"/>
      <c r="AW311" s="618"/>
      <c r="AX311" s="618"/>
      <c r="AY311" s="618"/>
      <c r="AZ311" s="618"/>
      <c r="BA311" s="618"/>
      <c r="BB311" s="619"/>
      <c r="BC311" s="605">
        <v>1</v>
      </c>
      <c r="BD311" s="606"/>
      <c r="BE311" s="606"/>
      <c r="BF311" s="606"/>
      <c r="BG311" s="606"/>
      <c r="BH311" s="606"/>
      <c r="BI311" s="606"/>
      <c r="BJ311" s="606"/>
      <c r="BK311" s="606"/>
      <c r="BL311" s="606"/>
      <c r="BM311" s="606"/>
      <c r="BN311" s="606"/>
      <c r="BO311" s="606"/>
      <c r="BP311" s="606"/>
      <c r="BQ311" s="606"/>
      <c r="BR311" s="607"/>
      <c r="BS311" s="620">
        <f t="shared" si="3"/>
        <v>175243.48</v>
      </c>
      <c r="BT311" s="621"/>
      <c r="BU311" s="621"/>
      <c r="BV311" s="621"/>
      <c r="BW311" s="621"/>
      <c r="BX311" s="621"/>
      <c r="BY311" s="621"/>
      <c r="BZ311" s="621"/>
      <c r="CA311" s="621"/>
      <c r="CB311" s="621"/>
      <c r="CC311" s="621"/>
      <c r="CD311" s="621"/>
      <c r="CE311" s="621"/>
      <c r="CF311" s="621"/>
      <c r="CG311" s="621"/>
      <c r="CH311" s="622"/>
      <c r="CI311" s="620">
        <v>175243.48</v>
      </c>
      <c r="CJ311" s="621"/>
      <c r="CK311" s="621"/>
      <c r="CL311" s="621"/>
      <c r="CM311" s="621"/>
      <c r="CN311" s="621"/>
      <c r="CO311" s="621"/>
      <c r="CP311" s="621"/>
      <c r="CQ311" s="621"/>
      <c r="CR311" s="621"/>
      <c r="CS311" s="621"/>
      <c r="CT311" s="621"/>
      <c r="CU311" s="621"/>
      <c r="CV311" s="621"/>
      <c r="CW311" s="621"/>
      <c r="CX311" s="621"/>
      <c r="CY311" s="621"/>
      <c r="CZ311" s="622"/>
    </row>
    <row r="312" spans="1:104" s="4" customFormat="1" ht="27.75" customHeight="1" x14ac:dyDescent="0.25">
      <c r="A312" s="614" t="s">
        <v>670</v>
      </c>
      <c r="B312" s="615"/>
      <c r="C312" s="615"/>
      <c r="D312" s="615"/>
      <c r="E312" s="615"/>
      <c r="F312" s="615"/>
      <c r="G312" s="616"/>
      <c r="H312" s="617" t="s">
        <v>645</v>
      </c>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18"/>
      <c r="AL312" s="618"/>
      <c r="AM312" s="618"/>
      <c r="AN312" s="618"/>
      <c r="AO312" s="618"/>
      <c r="AP312" s="618"/>
      <c r="AQ312" s="618"/>
      <c r="AR312" s="618"/>
      <c r="AS312" s="618"/>
      <c r="AT312" s="618"/>
      <c r="AU312" s="618"/>
      <c r="AV312" s="618"/>
      <c r="AW312" s="618"/>
      <c r="AX312" s="618"/>
      <c r="AY312" s="618"/>
      <c r="AZ312" s="618"/>
      <c r="BA312" s="618"/>
      <c r="BB312" s="619"/>
      <c r="BC312" s="605">
        <v>1</v>
      </c>
      <c r="BD312" s="606"/>
      <c r="BE312" s="606"/>
      <c r="BF312" s="606"/>
      <c r="BG312" s="606"/>
      <c r="BH312" s="606"/>
      <c r="BI312" s="606"/>
      <c r="BJ312" s="606"/>
      <c r="BK312" s="606"/>
      <c r="BL312" s="606"/>
      <c r="BM312" s="606"/>
      <c r="BN312" s="606"/>
      <c r="BO312" s="606"/>
      <c r="BP312" s="606"/>
      <c r="BQ312" s="606"/>
      <c r="BR312" s="607"/>
      <c r="BS312" s="620">
        <f t="shared" si="3"/>
        <v>442792</v>
      </c>
      <c r="BT312" s="621"/>
      <c r="BU312" s="621"/>
      <c r="BV312" s="621"/>
      <c r="BW312" s="621"/>
      <c r="BX312" s="621"/>
      <c r="BY312" s="621"/>
      <c r="BZ312" s="621"/>
      <c r="CA312" s="621"/>
      <c r="CB312" s="621"/>
      <c r="CC312" s="621"/>
      <c r="CD312" s="621"/>
      <c r="CE312" s="621"/>
      <c r="CF312" s="621"/>
      <c r="CG312" s="621"/>
      <c r="CH312" s="622"/>
      <c r="CI312" s="620">
        <v>442792</v>
      </c>
      <c r="CJ312" s="621"/>
      <c r="CK312" s="621"/>
      <c r="CL312" s="621"/>
      <c r="CM312" s="621"/>
      <c r="CN312" s="621"/>
      <c r="CO312" s="621"/>
      <c r="CP312" s="621"/>
      <c r="CQ312" s="621"/>
      <c r="CR312" s="621"/>
      <c r="CS312" s="621"/>
      <c r="CT312" s="621"/>
      <c r="CU312" s="621"/>
      <c r="CV312" s="621"/>
      <c r="CW312" s="621"/>
      <c r="CX312" s="621"/>
      <c r="CY312" s="621"/>
      <c r="CZ312" s="622"/>
    </row>
    <row r="313" spans="1:104" s="4" customFormat="1" ht="15" customHeight="1" x14ac:dyDescent="0.25">
      <c r="A313" s="614" t="s">
        <v>671</v>
      </c>
      <c r="B313" s="615"/>
      <c r="C313" s="615"/>
      <c r="D313" s="615"/>
      <c r="E313" s="615"/>
      <c r="F313" s="615"/>
      <c r="G313" s="616"/>
      <c r="H313" s="617" t="s">
        <v>646</v>
      </c>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18"/>
      <c r="AL313" s="618"/>
      <c r="AM313" s="618"/>
      <c r="AN313" s="618"/>
      <c r="AO313" s="618"/>
      <c r="AP313" s="618"/>
      <c r="AQ313" s="618"/>
      <c r="AR313" s="618"/>
      <c r="AS313" s="618"/>
      <c r="AT313" s="618"/>
      <c r="AU313" s="618"/>
      <c r="AV313" s="618"/>
      <c r="AW313" s="618"/>
      <c r="AX313" s="618"/>
      <c r="AY313" s="618"/>
      <c r="AZ313" s="618"/>
      <c r="BA313" s="618"/>
      <c r="BB313" s="619"/>
      <c r="BC313" s="605">
        <v>1</v>
      </c>
      <c r="BD313" s="606"/>
      <c r="BE313" s="606"/>
      <c r="BF313" s="606"/>
      <c r="BG313" s="606"/>
      <c r="BH313" s="606"/>
      <c r="BI313" s="606"/>
      <c r="BJ313" s="606"/>
      <c r="BK313" s="606"/>
      <c r="BL313" s="606"/>
      <c r="BM313" s="606"/>
      <c r="BN313" s="606"/>
      <c r="BO313" s="606"/>
      <c r="BP313" s="606"/>
      <c r="BQ313" s="606"/>
      <c r="BR313" s="607"/>
      <c r="BS313" s="620">
        <f t="shared" si="3"/>
        <v>508471</v>
      </c>
      <c r="BT313" s="621"/>
      <c r="BU313" s="621"/>
      <c r="BV313" s="621"/>
      <c r="BW313" s="621"/>
      <c r="BX313" s="621"/>
      <c r="BY313" s="621"/>
      <c r="BZ313" s="621"/>
      <c r="CA313" s="621"/>
      <c r="CB313" s="621"/>
      <c r="CC313" s="621"/>
      <c r="CD313" s="621"/>
      <c r="CE313" s="621"/>
      <c r="CF313" s="621"/>
      <c r="CG313" s="621"/>
      <c r="CH313" s="622"/>
      <c r="CI313" s="620">
        <v>508471</v>
      </c>
      <c r="CJ313" s="621"/>
      <c r="CK313" s="621"/>
      <c r="CL313" s="621"/>
      <c r="CM313" s="621"/>
      <c r="CN313" s="621"/>
      <c r="CO313" s="621"/>
      <c r="CP313" s="621"/>
      <c r="CQ313" s="621"/>
      <c r="CR313" s="621"/>
      <c r="CS313" s="621"/>
      <c r="CT313" s="621"/>
      <c r="CU313" s="621"/>
      <c r="CV313" s="621"/>
      <c r="CW313" s="621"/>
      <c r="CX313" s="621"/>
      <c r="CY313" s="621"/>
      <c r="CZ313" s="622"/>
    </row>
    <row r="314" spans="1:104" s="4" customFormat="1" ht="32.25" customHeight="1" x14ac:dyDescent="0.25">
      <c r="A314" s="614" t="s">
        <v>672</v>
      </c>
      <c r="B314" s="615"/>
      <c r="C314" s="615"/>
      <c r="D314" s="615"/>
      <c r="E314" s="615"/>
      <c r="F314" s="615"/>
      <c r="G314" s="616"/>
      <c r="H314" s="617" t="s">
        <v>647</v>
      </c>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18"/>
      <c r="AL314" s="618"/>
      <c r="AM314" s="618"/>
      <c r="AN314" s="618"/>
      <c r="AO314" s="618"/>
      <c r="AP314" s="618"/>
      <c r="AQ314" s="618"/>
      <c r="AR314" s="618"/>
      <c r="AS314" s="618"/>
      <c r="AT314" s="618"/>
      <c r="AU314" s="618"/>
      <c r="AV314" s="618"/>
      <c r="AW314" s="618"/>
      <c r="AX314" s="618"/>
      <c r="AY314" s="618"/>
      <c r="AZ314" s="618"/>
      <c r="BA314" s="618"/>
      <c r="BB314" s="619"/>
      <c r="BC314" s="605">
        <v>1</v>
      </c>
      <c r="BD314" s="606"/>
      <c r="BE314" s="606"/>
      <c r="BF314" s="606"/>
      <c r="BG314" s="606"/>
      <c r="BH314" s="606"/>
      <c r="BI314" s="606"/>
      <c r="BJ314" s="606"/>
      <c r="BK314" s="606"/>
      <c r="BL314" s="606"/>
      <c r="BM314" s="606"/>
      <c r="BN314" s="606"/>
      <c r="BO314" s="606"/>
      <c r="BP314" s="606"/>
      <c r="BQ314" s="606"/>
      <c r="BR314" s="607"/>
      <c r="BS314" s="620">
        <f t="shared" si="3"/>
        <v>47952.15</v>
      </c>
      <c r="BT314" s="621"/>
      <c r="BU314" s="621"/>
      <c r="BV314" s="621"/>
      <c r="BW314" s="621"/>
      <c r="BX314" s="621"/>
      <c r="BY314" s="621"/>
      <c r="BZ314" s="621"/>
      <c r="CA314" s="621"/>
      <c r="CB314" s="621"/>
      <c r="CC314" s="621"/>
      <c r="CD314" s="621"/>
      <c r="CE314" s="621"/>
      <c r="CF314" s="621"/>
      <c r="CG314" s="621"/>
      <c r="CH314" s="622"/>
      <c r="CI314" s="620">
        <v>47952.15</v>
      </c>
      <c r="CJ314" s="621"/>
      <c r="CK314" s="621"/>
      <c r="CL314" s="621"/>
      <c r="CM314" s="621"/>
      <c r="CN314" s="621"/>
      <c r="CO314" s="621"/>
      <c r="CP314" s="621"/>
      <c r="CQ314" s="621"/>
      <c r="CR314" s="621"/>
      <c r="CS314" s="621"/>
      <c r="CT314" s="621"/>
      <c r="CU314" s="621"/>
      <c r="CV314" s="621"/>
      <c r="CW314" s="621"/>
      <c r="CX314" s="621"/>
      <c r="CY314" s="621"/>
      <c r="CZ314" s="622"/>
    </row>
    <row r="315" spans="1:104" s="4" customFormat="1" ht="15" customHeight="1" x14ac:dyDescent="0.25">
      <c r="A315" s="614" t="s">
        <v>673</v>
      </c>
      <c r="B315" s="615"/>
      <c r="C315" s="615"/>
      <c r="D315" s="615"/>
      <c r="E315" s="615"/>
      <c r="F315" s="615"/>
      <c r="G315" s="616"/>
      <c r="H315" s="617" t="s">
        <v>648</v>
      </c>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18"/>
      <c r="AL315" s="618"/>
      <c r="AM315" s="618"/>
      <c r="AN315" s="618"/>
      <c r="AO315" s="618"/>
      <c r="AP315" s="618"/>
      <c r="AQ315" s="618"/>
      <c r="AR315" s="618"/>
      <c r="AS315" s="618"/>
      <c r="AT315" s="618"/>
      <c r="AU315" s="618"/>
      <c r="AV315" s="618"/>
      <c r="AW315" s="618"/>
      <c r="AX315" s="618"/>
      <c r="AY315" s="618"/>
      <c r="AZ315" s="618"/>
      <c r="BA315" s="618"/>
      <c r="BB315" s="619"/>
      <c r="BC315" s="605">
        <v>1</v>
      </c>
      <c r="BD315" s="606"/>
      <c r="BE315" s="606"/>
      <c r="BF315" s="606"/>
      <c r="BG315" s="606"/>
      <c r="BH315" s="606"/>
      <c r="BI315" s="606"/>
      <c r="BJ315" s="606"/>
      <c r="BK315" s="606"/>
      <c r="BL315" s="606"/>
      <c r="BM315" s="606"/>
      <c r="BN315" s="606"/>
      <c r="BO315" s="606"/>
      <c r="BP315" s="606"/>
      <c r="BQ315" s="606"/>
      <c r="BR315" s="607"/>
      <c r="BS315" s="620">
        <f t="shared" si="3"/>
        <v>22414.03</v>
      </c>
      <c r="BT315" s="621"/>
      <c r="BU315" s="621"/>
      <c r="BV315" s="621"/>
      <c r="BW315" s="621"/>
      <c r="BX315" s="621"/>
      <c r="BY315" s="621"/>
      <c r="BZ315" s="621"/>
      <c r="CA315" s="621"/>
      <c r="CB315" s="621"/>
      <c r="CC315" s="621"/>
      <c r="CD315" s="621"/>
      <c r="CE315" s="621"/>
      <c r="CF315" s="621"/>
      <c r="CG315" s="621"/>
      <c r="CH315" s="622"/>
      <c r="CI315" s="620">
        <v>22414.03</v>
      </c>
      <c r="CJ315" s="621"/>
      <c r="CK315" s="621"/>
      <c r="CL315" s="621"/>
      <c r="CM315" s="621"/>
      <c r="CN315" s="621"/>
      <c r="CO315" s="621"/>
      <c r="CP315" s="621"/>
      <c r="CQ315" s="621"/>
      <c r="CR315" s="621"/>
      <c r="CS315" s="621"/>
      <c r="CT315" s="621"/>
      <c r="CU315" s="621"/>
      <c r="CV315" s="621"/>
      <c r="CW315" s="621"/>
      <c r="CX315" s="621"/>
      <c r="CY315" s="621"/>
      <c r="CZ315" s="622"/>
    </row>
    <row r="316" spans="1:104" s="4" customFormat="1" ht="15" customHeight="1" x14ac:dyDescent="0.25">
      <c r="A316" s="614" t="s">
        <v>674</v>
      </c>
      <c r="B316" s="615"/>
      <c r="C316" s="615"/>
      <c r="D316" s="615"/>
      <c r="E316" s="615"/>
      <c r="F316" s="615"/>
      <c r="G316" s="616"/>
      <c r="H316" s="617" t="s">
        <v>649</v>
      </c>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18"/>
      <c r="AL316" s="618"/>
      <c r="AM316" s="618"/>
      <c r="AN316" s="618"/>
      <c r="AO316" s="618"/>
      <c r="AP316" s="618"/>
      <c r="AQ316" s="618"/>
      <c r="AR316" s="618"/>
      <c r="AS316" s="618"/>
      <c r="AT316" s="618"/>
      <c r="AU316" s="618"/>
      <c r="AV316" s="618"/>
      <c r="AW316" s="618"/>
      <c r="AX316" s="618"/>
      <c r="AY316" s="618"/>
      <c r="AZ316" s="618"/>
      <c r="BA316" s="618"/>
      <c r="BB316" s="619"/>
      <c r="BC316" s="605">
        <v>1</v>
      </c>
      <c r="BD316" s="606"/>
      <c r="BE316" s="606"/>
      <c r="BF316" s="606"/>
      <c r="BG316" s="606"/>
      <c r="BH316" s="606"/>
      <c r="BI316" s="606"/>
      <c r="BJ316" s="606"/>
      <c r="BK316" s="606"/>
      <c r="BL316" s="606"/>
      <c r="BM316" s="606"/>
      <c r="BN316" s="606"/>
      <c r="BO316" s="606"/>
      <c r="BP316" s="606"/>
      <c r="BQ316" s="606"/>
      <c r="BR316" s="607"/>
      <c r="BS316" s="620">
        <f t="shared" si="3"/>
        <v>403999</v>
      </c>
      <c r="BT316" s="621"/>
      <c r="BU316" s="621"/>
      <c r="BV316" s="621"/>
      <c r="BW316" s="621"/>
      <c r="BX316" s="621"/>
      <c r="BY316" s="621"/>
      <c r="BZ316" s="621"/>
      <c r="CA316" s="621"/>
      <c r="CB316" s="621"/>
      <c r="CC316" s="621"/>
      <c r="CD316" s="621"/>
      <c r="CE316" s="621"/>
      <c r="CF316" s="621"/>
      <c r="CG316" s="621"/>
      <c r="CH316" s="622"/>
      <c r="CI316" s="620">
        <v>403999</v>
      </c>
      <c r="CJ316" s="621"/>
      <c r="CK316" s="621"/>
      <c r="CL316" s="621"/>
      <c r="CM316" s="621"/>
      <c r="CN316" s="621"/>
      <c r="CO316" s="621"/>
      <c r="CP316" s="621"/>
      <c r="CQ316" s="621"/>
      <c r="CR316" s="621"/>
      <c r="CS316" s="621"/>
      <c r="CT316" s="621"/>
      <c r="CU316" s="621"/>
      <c r="CV316" s="621"/>
      <c r="CW316" s="621"/>
      <c r="CX316" s="621"/>
      <c r="CY316" s="621"/>
      <c r="CZ316" s="622"/>
    </row>
    <row r="317" spans="1:104" s="4" customFormat="1" ht="29.25" customHeight="1" x14ac:dyDescent="0.25">
      <c r="A317" s="614" t="s">
        <v>675</v>
      </c>
      <c r="B317" s="615"/>
      <c r="C317" s="615"/>
      <c r="D317" s="615"/>
      <c r="E317" s="615"/>
      <c r="F317" s="615"/>
      <c r="G317" s="616"/>
      <c r="H317" s="617" t="s">
        <v>650</v>
      </c>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18"/>
      <c r="AL317" s="618"/>
      <c r="AM317" s="618"/>
      <c r="AN317" s="618"/>
      <c r="AO317" s="618"/>
      <c r="AP317" s="618"/>
      <c r="AQ317" s="618"/>
      <c r="AR317" s="618"/>
      <c r="AS317" s="618"/>
      <c r="AT317" s="618"/>
      <c r="AU317" s="618"/>
      <c r="AV317" s="618"/>
      <c r="AW317" s="618"/>
      <c r="AX317" s="618"/>
      <c r="AY317" s="618"/>
      <c r="AZ317" s="618"/>
      <c r="BA317" s="618"/>
      <c r="BB317" s="619"/>
      <c r="BC317" s="605">
        <v>1</v>
      </c>
      <c r="BD317" s="606"/>
      <c r="BE317" s="606"/>
      <c r="BF317" s="606"/>
      <c r="BG317" s="606"/>
      <c r="BH317" s="606"/>
      <c r="BI317" s="606"/>
      <c r="BJ317" s="606"/>
      <c r="BK317" s="606"/>
      <c r="BL317" s="606"/>
      <c r="BM317" s="606"/>
      <c r="BN317" s="606"/>
      <c r="BO317" s="606"/>
      <c r="BP317" s="606"/>
      <c r="BQ317" s="606"/>
      <c r="BR317" s="607"/>
      <c r="BS317" s="620">
        <f t="shared" si="3"/>
        <v>539999</v>
      </c>
      <c r="BT317" s="621"/>
      <c r="BU317" s="621"/>
      <c r="BV317" s="621"/>
      <c r="BW317" s="621"/>
      <c r="BX317" s="621"/>
      <c r="BY317" s="621"/>
      <c r="BZ317" s="621"/>
      <c r="CA317" s="621"/>
      <c r="CB317" s="621"/>
      <c r="CC317" s="621"/>
      <c r="CD317" s="621"/>
      <c r="CE317" s="621"/>
      <c r="CF317" s="621"/>
      <c r="CG317" s="621"/>
      <c r="CH317" s="622"/>
      <c r="CI317" s="620">
        <v>539999</v>
      </c>
      <c r="CJ317" s="621"/>
      <c r="CK317" s="621"/>
      <c r="CL317" s="621"/>
      <c r="CM317" s="621"/>
      <c r="CN317" s="621"/>
      <c r="CO317" s="621"/>
      <c r="CP317" s="621"/>
      <c r="CQ317" s="621"/>
      <c r="CR317" s="621"/>
      <c r="CS317" s="621"/>
      <c r="CT317" s="621"/>
      <c r="CU317" s="621"/>
      <c r="CV317" s="621"/>
      <c r="CW317" s="621"/>
      <c r="CX317" s="621"/>
      <c r="CY317" s="621"/>
      <c r="CZ317" s="622"/>
    </row>
    <row r="318" spans="1:104" s="4" customFormat="1" ht="15" customHeight="1" x14ac:dyDescent="0.25">
      <c r="A318" s="614" t="s">
        <v>676</v>
      </c>
      <c r="B318" s="615"/>
      <c r="C318" s="615"/>
      <c r="D318" s="615"/>
      <c r="E318" s="615"/>
      <c r="F318" s="615"/>
      <c r="G318" s="616"/>
      <c r="H318" s="617" t="s">
        <v>651</v>
      </c>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18"/>
      <c r="AL318" s="618"/>
      <c r="AM318" s="618"/>
      <c r="AN318" s="618"/>
      <c r="AO318" s="618"/>
      <c r="AP318" s="618"/>
      <c r="AQ318" s="618"/>
      <c r="AR318" s="618"/>
      <c r="AS318" s="618"/>
      <c r="AT318" s="618"/>
      <c r="AU318" s="618"/>
      <c r="AV318" s="618"/>
      <c r="AW318" s="618"/>
      <c r="AX318" s="618"/>
      <c r="AY318" s="618"/>
      <c r="AZ318" s="618"/>
      <c r="BA318" s="618"/>
      <c r="BB318" s="619"/>
      <c r="BC318" s="605">
        <v>1</v>
      </c>
      <c r="BD318" s="606"/>
      <c r="BE318" s="606"/>
      <c r="BF318" s="606"/>
      <c r="BG318" s="606"/>
      <c r="BH318" s="606"/>
      <c r="BI318" s="606"/>
      <c r="BJ318" s="606"/>
      <c r="BK318" s="606"/>
      <c r="BL318" s="606"/>
      <c r="BM318" s="606"/>
      <c r="BN318" s="606"/>
      <c r="BO318" s="606"/>
      <c r="BP318" s="606"/>
      <c r="BQ318" s="606"/>
      <c r="BR318" s="607"/>
      <c r="BS318" s="620">
        <f t="shared" si="3"/>
        <v>169770.1</v>
      </c>
      <c r="BT318" s="621"/>
      <c r="BU318" s="621"/>
      <c r="BV318" s="621"/>
      <c r="BW318" s="621"/>
      <c r="BX318" s="621"/>
      <c r="BY318" s="621"/>
      <c r="BZ318" s="621"/>
      <c r="CA318" s="621"/>
      <c r="CB318" s="621"/>
      <c r="CC318" s="621"/>
      <c r="CD318" s="621"/>
      <c r="CE318" s="621"/>
      <c r="CF318" s="621"/>
      <c r="CG318" s="621"/>
      <c r="CH318" s="622"/>
      <c r="CI318" s="620">
        <v>169770.1</v>
      </c>
      <c r="CJ318" s="621"/>
      <c r="CK318" s="621"/>
      <c r="CL318" s="621"/>
      <c r="CM318" s="621"/>
      <c r="CN318" s="621"/>
      <c r="CO318" s="621"/>
      <c r="CP318" s="621"/>
      <c r="CQ318" s="621"/>
      <c r="CR318" s="621"/>
      <c r="CS318" s="621"/>
      <c r="CT318" s="621"/>
      <c r="CU318" s="621"/>
      <c r="CV318" s="621"/>
      <c r="CW318" s="621"/>
      <c r="CX318" s="621"/>
      <c r="CY318" s="621"/>
      <c r="CZ318" s="622"/>
    </row>
    <row r="319" spans="1:104" s="4" customFormat="1" ht="15" customHeight="1" x14ac:dyDescent="0.25">
      <c r="A319" s="614" t="s">
        <v>677</v>
      </c>
      <c r="B319" s="615"/>
      <c r="C319" s="615"/>
      <c r="D319" s="615"/>
      <c r="E319" s="615"/>
      <c r="F319" s="615"/>
      <c r="G319" s="616"/>
      <c r="H319" s="617" t="s">
        <v>652</v>
      </c>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18"/>
      <c r="AL319" s="618"/>
      <c r="AM319" s="618"/>
      <c r="AN319" s="618"/>
      <c r="AO319" s="618"/>
      <c r="AP319" s="618"/>
      <c r="AQ319" s="618"/>
      <c r="AR319" s="618"/>
      <c r="AS319" s="618"/>
      <c r="AT319" s="618"/>
      <c r="AU319" s="618"/>
      <c r="AV319" s="618"/>
      <c r="AW319" s="618"/>
      <c r="AX319" s="618"/>
      <c r="AY319" s="618"/>
      <c r="AZ319" s="618"/>
      <c r="BA319" s="618"/>
      <c r="BB319" s="619"/>
      <c r="BC319" s="605">
        <v>1</v>
      </c>
      <c r="BD319" s="606"/>
      <c r="BE319" s="606"/>
      <c r="BF319" s="606"/>
      <c r="BG319" s="606"/>
      <c r="BH319" s="606"/>
      <c r="BI319" s="606"/>
      <c r="BJ319" s="606"/>
      <c r="BK319" s="606"/>
      <c r="BL319" s="606"/>
      <c r="BM319" s="606"/>
      <c r="BN319" s="606"/>
      <c r="BO319" s="606"/>
      <c r="BP319" s="606"/>
      <c r="BQ319" s="606"/>
      <c r="BR319" s="607"/>
      <c r="BS319" s="620">
        <f>CI319/BC319</f>
        <v>134819.91</v>
      </c>
      <c r="BT319" s="621"/>
      <c r="BU319" s="621"/>
      <c r="BV319" s="621"/>
      <c r="BW319" s="621"/>
      <c r="BX319" s="621"/>
      <c r="BY319" s="621"/>
      <c r="BZ319" s="621"/>
      <c r="CA319" s="621"/>
      <c r="CB319" s="621"/>
      <c r="CC319" s="621"/>
      <c r="CD319" s="621"/>
      <c r="CE319" s="621"/>
      <c r="CF319" s="621"/>
      <c r="CG319" s="621"/>
      <c r="CH319" s="622"/>
      <c r="CI319" s="620">
        <v>134819.91</v>
      </c>
      <c r="CJ319" s="621"/>
      <c r="CK319" s="621"/>
      <c r="CL319" s="621"/>
      <c r="CM319" s="621"/>
      <c r="CN319" s="621"/>
      <c r="CO319" s="621"/>
      <c r="CP319" s="621"/>
      <c r="CQ319" s="621"/>
      <c r="CR319" s="621"/>
      <c r="CS319" s="621"/>
      <c r="CT319" s="621"/>
      <c r="CU319" s="621"/>
      <c r="CV319" s="621"/>
      <c r="CW319" s="621"/>
      <c r="CX319" s="621"/>
      <c r="CY319" s="621"/>
      <c r="CZ319" s="622"/>
    </row>
    <row r="320" spans="1:104" s="4" customFormat="1" ht="42" customHeight="1" x14ac:dyDescent="0.25">
      <c r="A320" s="614" t="s">
        <v>678</v>
      </c>
      <c r="B320" s="615"/>
      <c r="C320" s="615"/>
      <c r="D320" s="615"/>
      <c r="E320" s="615"/>
      <c r="F320" s="615"/>
      <c r="G320" s="616"/>
      <c r="H320" s="617" t="s">
        <v>653</v>
      </c>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18"/>
      <c r="AL320" s="618"/>
      <c r="AM320" s="618"/>
      <c r="AN320" s="618"/>
      <c r="AO320" s="618"/>
      <c r="AP320" s="618"/>
      <c r="AQ320" s="618"/>
      <c r="AR320" s="618"/>
      <c r="AS320" s="618"/>
      <c r="AT320" s="618"/>
      <c r="AU320" s="618"/>
      <c r="AV320" s="618"/>
      <c r="AW320" s="618"/>
      <c r="AX320" s="618"/>
      <c r="AY320" s="618"/>
      <c r="AZ320" s="618"/>
      <c r="BA320" s="618"/>
      <c r="BB320" s="619"/>
      <c r="BC320" s="605">
        <v>1</v>
      </c>
      <c r="BD320" s="606"/>
      <c r="BE320" s="606"/>
      <c r="BF320" s="606"/>
      <c r="BG320" s="606"/>
      <c r="BH320" s="606"/>
      <c r="BI320" s="606"/>
      <c r="BJ320" s="606"/>
      <c r="BK320" s="606"/>
      <c r="BL320" s="606"/>
      <c r="BM320" s="606"/>
      <c r="BN320" s="606"/>
      <c r="BO320" s="606"/>
      <c r="BP320" s="606"/>
      <c r="BQ320" s="606"/>
      <c r="BR320" s="607"/>
      <c r="BS320" s="620">
        <f t="shared" ref="BS320:BS322" si="4">CI320/BC320</f>
        <v>469999</v>
      </c>
      <c r="BT320" s="621"/>
      <c r="BU320" s="621"/>
      <c r="BV320" s="621"/>
      <c r="BW320" s="621"/>
      <c r="BX320" s="621"/>
      <c r="BY320" s="621"/>
      <c r="BZ320" s="621"/>
      <c r="CA320" s="621"/>
      <c r="CB320" s="621"/>
      <c r="CC320" s="621"/>
      <c r="CD320" s="621"/>
      <c r="CE320" s="621"/>
      <c r="CF320" s="621"/>
      <c r="CG320" s="621"/>
      <c r="CH320" s="622"/>
      <c r="CI320" s="620">
        <v>469999</v>
      </c>
      <c r="CJ320" s="621"/>
      <c r="CK320" s="621"/>
      <c r="CL320" s="621"/>
      <c r="CM320" s="621"/>
      <c r="CN320" s="621"/>
      <c r="CO320" s="621"/>
      <c r="CP320" s="621"/>
      <c r="CQ320" s="621"/>
      <c r="CR320" s="621"/>
      <c r="CS320" s="621"/>
      <c r="CT320" s="621"/>
      <c r="CU320" s="621"/>
      <c r="CV320" s="621"/>
      <c r="CW320" s="621"/>
      <c r="CX320" s="621"/>
      <c r="CY320" s="621"/>
      <c r="CZ320" s="622"/>
    </row>
    <row r="321" spans="1:104" s="4" customFormat="1" ht="15" customHeight="1" x14ac:dyDescent="0.25">
      <c r="A321" s="614" t="s">
        <v>679</v>
      </c>
      <c r="B321" s="615"/>
      <c r="C321" s="615"/>
      <c r="D321" s="615"/>
      <c r="E321" s="615"/>
      <c r="F321" s="615"/>
      <c r="G321" s="616"/>
      <c r="H321" s="617" t="s">
        <v>654</v>
      </c>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18"/>
      <c r="AL321" s="618"/>
      <c r="AM321" s="618"/>
      <c r="AN321" s="618"/>
      <c r="AO321" s="618"/>
      <c r="AP321" s="618"/>
      <c r="AQ321" s="618"/>
      <c r="AR321" s="618"/>
      <c r="AS321" s="618"/>
      <c r="AT321" s="618"/>
      <c r="AU321" s="618"/>
      <c r="AV321" s="618"/>
      <c r="AW321" s="618"/>
      <c r="AX321" s="618"/>
      <c r="AY321" s="618"/>
      <c r="AZ321" s="618"/>
      <c r="BA321" s="618"/>
      <c r="BB321" s="619"/>
      <c r="BC321" s="605">
        <v>1</v>
      </c>
      <c r="BD321" s="606"/>
      <c r="BE321" s="606"/>
      <c r="BF321" s="606"/>
      <c r="BG321" s="606"/>
      <c r="BH321" s="606"/>
      <c r="BI321" s="606"/>
      <c r="BJ321" s="606"/>
      <c r="BK321" s="606"/>
      <c r="BL321" s="606"/>
      <c r="BM321" s="606"/>
      <c r="BN321" s="606"/>
      <c r="BO321" s="606"/>
      <c r="BP321" s="606"/>
      <c r="BQ321" s="606"/>
      <c r="BR321" s="607"/>
      <c r="BS321" s="620">
        <f t="shared" si="4"/>
        <v>112085</v>
      </c>
      <c r="BT321" s="621"/>
      <c r="BU321" s="621"/>
      <c r="BV321" s="621"/>
      <c r="BW321" s="621"/>
      <c r="BX321" s="621"/>
      <c r="BY321" s="621"/>
      <c r="BZ321" s="621"/>
      <c r="CA321" s="621"/>
      <c r="CB321" s="621"/>
      <c r="CC321" s="621"/>
      <c r="CD321" s="621"/>
      <c r="CE321" s="621"/>
      <c r="CF321" s="621"/>
      <c r="CG321" s="621"/>
      <c r="CH321" s="622"/>
      <c r="CI321" s="620">
        <v>112085</v>
      </c>
      <c r="CJ321" s="621"/>
      <c r="CK321" s="621"/>
      <c r="CL321" s="621"/>
      <c r="CM321" s="621"/>
      <c r="CN321" s="621"/>
      <c r="CO321" s="621"/>
      <c r="CP321" s="621"/>
      <c r="CQ321" s="621"/>
      <c r="CR321" s="621"/>
      <c r="CS321" s="621"/>
      <c r="CT321" s="621"/>
      <c r="CU321" s="621"/>
      <c r="CV321" s="621"/>
      <c r="CW321" s="621"/>
      <c r="CX321" s="621"/>
      <c r="CY321" s="621"/>
      <c r="CZ321" s="622"/>
    </row>
    <row r="322" spans="1:104" s="4" customFormat="1" ht="15" customHeight="1" x14ac:dyDescent="0.25">
      <c r="A322" s="614" t="s">
        <v>680</v>
      </c>
      <c r="B322" s="615"/>
      <c r="C322" s="615"/>
      <c r="D322" s="615"/>
      <c r="E322" s="615"/>
      <c r="F322" s="615"/>
      <c r="G322" s="616"/>
      <c r="H322" s="617" t="s">
        <v>655</v>
      </c>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18"/>
      <c r="AL322" s="618"/>
      <c r="AM322" s="618"/>
      <c r="AN322" s="618"/>
      <c r="AO322" s="618"/>
      <c r="AP322" s="618"/>
      <c r="AQ322" s="618"/>
      <c r="AR322" s="618"/>
      <c r="AS322" s="618"/>
      <c r="AT322" s="618"/>
      <c r="AU322" s="618"/>
      <c r="AV322" s="618"/>
      <c r="AW322" s="618"/>
      <c r="AX322" s="618"/>
      <c r="AY322" s="618"/>
      <c r="AZ322" s="618"/>
      <c r="BA322" s="618"/>
      <c r="BB322" s="619"/>
      <c r="BC322" s="605">
        <v>1</v>
      </c>
      <c r="BD322" s="606"/>
      <c r="BE322" s="606"/>
      <c r="BF322" s="606"/>
      <c r="BG322" s="606"/>
      <c r="BH322" s="606"/>
      <c r="BI322" s="606"/>
      <c r="BJ322" s="606"/>
      <c r="BK322" s="606"/>
      <c r="BL322" s="606"/>
      <c r="BM322" s="606"/>
      <c r="BN322" s="606"/>
      <c r="BO322" s="606"/>
      <c r="BP322" s="606"/>
      <c r="BQ322" s="606"/>
      <c r="BR322" s="607"/>
      <c r="BS322" s="620">
        <f t="shared" si="4"/>
        <v>1000</v>
      </c>
      <c r="BT322" s="621"/>
      <c r="BU322" s="621"/>
      <c r="BV322" s="621"/>
      <c r="BW322" s="621"/>
      <c r="BX322" s="621"/>
      <c r="BY322" s="621"/>
      <c r="BZ322" s="621"/>
      <c r="CA322" s="621"/>
      <c r="CB322" s="621"/>
      <c r="CC322" s="621"/>
      <c r="CD322" s="621"/>
      <c r="CE322" s="621"/>
      <c r="CF322" s="621"/>
      <c r="CG322" s="621"/>
      <c r="CH322" s="622"/>
      <c r="CI322" s="620">
        <v>1000</v>
      </c>
      <c r="CJ322" s="621"/>
      <c r="CK322" s="621"/>
      <c r="CL322" s="621"/>
      <c r="CM322" s="621"/>
      <c r="CN322" s="621"/>
      <c r="CO322" s="621"/>
      <c r="CP322" s="621"/>
      <c r="CQ322" s="621"/>
      <c r="CR322" s="621"/>
      <c r="CS322" s="621"/>
      <c r="CT322" s="621"/>
      <c r="CU322" s="621"/>
      <c r="CV322" s="621"/>
      <c r="CW322" s="621"/>
      <c r="CX322" s="621"/>
      <c r="CY322" s="621"/>
      <c r="CZ322" s="622"/>
    </row>
    <row r="323" spans="1:104" s="4" customFormat="1" ht="16.5" customHeight="1" x14ac:dyDescent="0.25">
      <c r="A323" s="614"/>
      <c r="B323" s="615"/>
      <c r="C323" s="615"/>
      <c r="D323" s="615"/>
      <c r="E323" s="615"/>
      <c r="F323" s="615"/>
      <c r="G323" s="616"/>
      <c r="H323" s="617"/>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18"/>
      <c r="AL323" s="618"/>
      <c r="AM323" s="618"/>
      <c r="AN323" s="618"/>
      <c r="AO323" s="618"/>
      <c r="AP323" s="618"/>
      <c r="AQ323" s="618"/>
      <c r="AR323" s="618"/>
      <c r="AS323" s="618"/>
      <c r="AT323" s="618"/>
      <c r="AU323" s="618"/>
      <c r="AV323" s="618"/>
      <c r="AW323" s="618"/>
      <c r="AX323" s="618"/>
      <c r="AY323" s="618"/>
      <c r="AZ323" s="618"/>
      <c r="BA323" s="618"/>
      <c r="BB323" s="619"/>
      <c r="BC323" s="605"/>
      <c r="BD323" s="606"/>
      <c r="BE323" s="606"/>
      <c r="BF323" s="606"/>
      <c r="BG323" s="606"/>
      <c r="BH323" s="606"/>
      <c r="BI323" s="606"/>
      <c r="BJ323" s="606"/>
      <c r="BK323" s="606"/>
      <c r="BL323" s="606"/>
      <c r="BM323" s="606"/>
      <c r="BN323" s="606"/>
      <c r="BO323" s="606"/>
      <c r="BP323" s="606"/>
      <c r="BQ323" s="606"/>
      <c r="BR323" s="607"/>
      <c r="BS323" s="620"/>
      <c r="BT323" s="621"/>
      <c r="BU323" s="621"/>
      <c r="BV323" s="621"/>
      <c r="BW323" s="621"/>
      <c r="BX323" s="621"/>
      <c r="BY323" s="621"/>
      <c r="BZ323" s="621"/>
      <c r="CA323" s="621"/>
      <c r="CB323" s="621"/>
      <c r="CC323" s="621"/>
      <c r="CD323" s="621"/>
      <c r="CE323" s="621"/>
      <c r="CF323" s="621"/>
      <c r="CG323" s="621"/>
      <c r="CH323" s="622"/>
      <c r="CI323" s="620"/>
      <c r="CJ323" s="621"/>
      <c r="CK323" s="621"/>
      <c r="CL323" s="621"/>
      <c r="CM323" s="621"/>
      <c r="CN323" s="621"/>
      <c r="CO323" s="621"/>
      <c r="CP323" s="621"/>
      <c r="CQ323" s="621"/>
      <c r="CR323" s="621"/>
      <c r="CS323" s="621"/>
      <c r="CT323" s="621"/>
      <c r="CU323" s="621"/>
      <c r="CV323" s="621"/>
      <c r="CW323" s="621"/>
      <c r="CX323" s="621"/>
      <c r="CY323" s="621"/>
      <c r="CZ323" s="622"/>
    </row>
    <row r="324" spans="1:104" s="4" customFormat="1" ht="15" customHeight="1" x14ac:dyDescent="0.25">
      <c r="A324" s="627" t="s">
        <v>262</v>
      </c>
      <c r="B324" s="628"/>
      <c r="C324" s="628"/>
      <c r="D324" s="628"/>
      <c r="E324" s="628"/>
      <c r="F324" s="628"/>
      <c r="G324" s="628"/>
      <c r="H324" s="628"/>
      <c r="I324" s="628"/>
      <c r="J324" s="628"/>
      <c r="K324" s="628"/>
      <c r="L324" s="628"/>
      <c r="M324" s="628"/>
      <c r="N324" s="628"/>
      <c r="O324" s="628"/>
      <c r="P324" s="628"/>
      <c r="Q324" s="628"/>
      <c r="R324" s="628"/>
      <c r="S324" s="628"/>
      <c r="T324" s="628"/>
      <c r="U324" s="628"/>
      <c r="V324" s="628"/>
      <c r="W324" s="628"/>
      <c r="X324" s="628"/>
      <c r="Y324" s="628"/>
      <c r="Z324" s="628"/>
      <c r="AA324" s="628"/>
      <c r="AB324" s="628"/>
      <c r="AC324" s="628"/>
      <c r="AD324" s="628"/>
      <c r="AE324" s="628"/>
      <c r="AF324" s="628"/>
      <c r="AG324" s="628"/>
      <c r="AH324" s="628"/>
      <c r="AI324" s="628"/>
      <c r="AJ324" s="628"/>
      <c r="AK324" s="628"/>
      <c r="AL324" s="628"/>
      <c r="AM324" s="628"/>
      <c r="AN324" s="628"/>
      <c r="AO324" s="628"/>
      <c r="AP324" s="628"/>
      <c r="AQ324" s="628"/>
      <c r="AR324" s="628"/>
      <c r="AS324" s="628"/>
      <c r="AT324" s="628"/>
      <c r="AU324" s="628"/>
      <c r="AV324" s="628"/>
      <c r="AW324" s="628"/>
      <c r="AX324" s="628"/>
      <c r="AY324" s="628"/>
      <c r="AZ324" s="628"/>
      <c r="BA324" s="628"/>
      <c r="BB324" s="629"/>
      <c r="BC324" s="552" t="s">
        <v>4</v>
      </c>
      <c r="BD324" s="552"/>
      <c r="BE324" s="552"/>
      <c r="BF324" s="552"/>
      <c r="BG324" s="552"/>
      <c r="BH324" s="552"/>
      <c r="BI324" s="552"/>
      <c r="BJ324" s="552"/>
      <c r="BK324" s="552"/>
      <c r="BL324" s="552"/>
      <c r="BM324" s="552"/>
      <c r="BN324" s="552"/>
      <c r="BO324" s="552"/>
      <c r="BP324" s="552"/>
      <c r="BQ324" s="552"/>
      <c r="BR324" s="552"/>
      <c r="BS324" s="552" t="s">
        <v>4</v>
      </c>
      <c r="BT324" s="552"/>
      <c r="BU324" s="552"/>
      <c r="BV324" s="552"/>
      <c r="BW324" s="552"/>
      <c r="BX324" s="552"/>
      <c r="BY324" s="552"/>
      <c r="BZ324" s="552"/>
      <c r="CA324" s="552"/>
      <c r="CB324" s="552"/>
      <c r="CC324" s="552"/>
      <c r="CD324" s="552"/>
      <c r="CE324" s="552"/>
      <c r="CF324" s="552"/>
      <c r="CG324" s="552"/>
      <c r="CH324" s="552"/>
      <c r="CI324" s="608">
        <f>SUM(CI286:CZ322)</f>
        <v>9345939.3200000022</v>
      </c>
      <c r="CJ324" s="609"/>
      <c r="CK324" s="609"/>
      <c r="CL324" s="609"/>
      <c r="CM324" s="609"/>
      <c r="CN324" s="609"/>
      <c r="CO324" s="609"/>
      <c r="CP324" s="609"/>
      <c r="CQ324" s="609"/>
      <c r="CR324" s="609"/>
      <c r="CS324" s="609"/>
      <c r="CT324" s="609"/>
      <c r="CU324" s="609"/>
      <c r="CV324" s="609"/>
      <c r="CW324" s="609"/>
      <c r="CX324" s="609"/>
      <c r="CY324" s="609"/>
      <c r="CZ324" s="610"/>
    </row>
    <row r="325" spans="1:104" s="4" customFormat="1" ht="15" hidden="1" customHeight="1" x14ac:dyDescent="0.25">
      <c r="A325" s="611" t="s">
        <v>241</v>
      </c>
      <c r="B325" s="612"/>
      <c r="C325" s="612"/>
      <c r="D325" s="612"/>
      <c r="E325" s="612"/>
      <c r="F325" s="612"/>
      <c r="G325" s="612"/>
      <c r="H325" s="612"/>
      <c r="I325" s="612"/>
      <c r="J325" s="612"/>
      <c r="K325" s="612"/>
      <c r="L325" s="612"/>
      <c r="M325" s="612"/>
      <c r="N325" s="612"/>
      <c r="O325" s="612"/>
      <c r="P325" s="612"/>
      <c r="Q325" s="612"/>
      <c r="R325" s="612"/>
      <c r="S325" s="612"/>
      <c r="T325" s="612"/>
      <c r="U325" s="612"/>
      <c r="V325" s="612"/>
      <c r="W325" s="612"/>
      <c r="X325" s="612"/>
      <c r="Y325" s="612"/>
      <c r="Z325" s="612"/>
      <c r="AA325" s="612"/>
      <c r="AB325" s="612"/>
      <c r="AC325" s="612"/>
      <c r="AD325" s="612"/>
      <c r="AE325" s="612"/>
      <c r="AF325" s="612"/>
      <c r="AG325" s="612"/>
      <c r="AH325" s="612"/>
      <c r="AI325" s="612"/>
      <c r="AJ325" s="612"/>
      <c r="AK325" s="612"/>
      <c r="AL325" s="612"/>
      <c r="AM325" s="612"/>
      <c r="AN325" s="612"/>
      <c r="AO325" s="612"/>
      <c r="AP325" s="612"/>
      <c r="AQ325" s="612"/>
      <c r="AR325" s="612"/>
      <c r="AS325" s="612"/>
      <c r="AT325" s="612"/>
      <c r="AU325" s="612"/>
      <c r="AV325" s="612"/>
      <c r="AW325" s="612"/>
      <c r="AX325" s="612"/>
      <c r="AY325" s="612"/>
      <c r="AZ325" s="612"/>
      <c r="BA325" s="612"/>
      <c r="BB325" s="612"/>
      <c r="BC325" s="612"/>
      <c r="BD325" s="612"/>
      <c r="BE325" s="612"/>
      <c r="BF325" s="612"/>
      <c r="BG325" s="612"/>
      <c r="BH325" s="612"/>
      <c r="BI325" s="612"/>
      <c r="BJ325" s="612"/>
      <c r="BK325" s="612"/>
      <c r="BL325" s="612"/>
      <c r="BM325" s="612"/>
      <c r="BN325" s="612"/>
      <c r="BO325" s="612"/>
      <c r="BP325" s="612"/>
      <c r="BQ325" s="612"/>
      <c r="BR325" s="612"/>
      <c r="BS325" s="612"/>
      <c r="BT325" s="612"/>
      <c r="BU325" s="612"/>
      <c r="BV325" s="612"/>
      <c r="BW325" s="612"/>
      <c r="BX325" s="612"/>
      <c r="BY325" s="612"/>
      <c r="BZ325" s="612"/>
      <c r="CA325" s="612"/>
      <c r="CB325" s="612"/>
      <c r="CC325" s="612"/>
      <c r="CD325" s="612"/>
      <c r="CE325" s="612"/>
      <c r="CF325" s="612"/>
      <c r="CG325" s="612"/>
      <c r="CH325" s="612"/>
      <c r="CI325" s="612"/>
      <c r="CJ325" s="612"/>
      <c r="CK325" s="612"/>
      <c r="CL325" s="612"/>
      <c r="CM325" s="612"/>
      <c r="CN325" s="612"/>
      <c r="CO325" s="612"/>
      <c r="CP325" s="612"/>
      <c r="CQ325" s="612"/>
      <c r="CR325" s="612"/>
      <c r="CS325" s="612"/>
      <c r="CT325" s="612"/>
      <c r="CU325" s="612"/>
      <c r="CV325" s="612"/>
      <c r="CW325" s="612"/>
      <c r="CX325" s="612"/>
      <c r="CY325" s="612"/>
      <c r="CZ325" s="612"/>
    </row>
    <row r="326" spans="1:104" s="4" customFormat="1" ht="15" hidden="1" customHeight="1" x14ac:dyDescent="0.25">
      <c r="A326" s="614"/>
      <c r="B326" s="615"/>
      <c r="C326" s="615"/>
      <c r="D326" s="615"/>
      <c r="E326" s="615"/>
      <c r="F326" s="615"/>
      <c r="G326" s="616"/>
      <c r="H326" s="617"/>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18"/>
      <c r="AL326" s="618"/>
      <c r="AM326" s="618"/>
      <c r="AN326" s="618"/>
      <c r="AO326" s="618"/>
      <c r="AP326" s="618"/>
      <c r="AQ326" s="618"/>
      <c r="AR326" s="618"/>
      <c r="AS326" s="618"/>
      <c r="AT326" s="618"/>
      <c r="AU326" s="618"/>
      <c r="AV326" s="618"/>
      <c r="AW326" s="618"/>
      <c r="AX326" s="618"/>
      <c r="AY326" s="618"/>
      <c r="AZ326" s="618"/>
      <c r="BA326" s="618"/>
      <c r="BB326" s="619"/>
      <c r="BC326" s="605"/>
      <c r="BD326" s="606"/>
      <c r="BE326" s="606"/>
      <c r="BF326" s="606"/>
      <c r="BG326" s="606"/>
      <c r="BH326" s="606"/>
      <c r="BI326" s="606"/>
      <c r="BJ326" s="606"/>
      <c r="BK326" s="606"/>
      <c r="BL326" s="606"/>
      <c r="BM326" s="606"/>
      <c r="BN326" s="606"/>
      <c r="BO326" s="606"/>
      <c r="BP326" s="606"/>
      <c r="BQ326" s="606"/>
      <c r="BR326" s="607"/>
      <c r="BS326" s="605"/>
      <c r="BT326" s="606"/>
      <c r="BU326" s="606"/>
      <c r="BV326" s="606"/>
      <c r="BW326" s="606"/>
      <c r="BX326" s="606"/>
      <c r="BY326" s="606"/>
      <c r="BZ326" s="606"/>
      <c r="CA326" s="606"/>
      <c r="CB326" s="606"/>
      <c r="CC326" s="606"/>
      <c r="CD326" s="606"/>
      <c r="CE326" s="606"/>
      <c r="CF326" s="606"/>
      <c r="CG326" s="606"/>
      <c r="CH326" s="607"/>
      <c r="CI326" s="605"/>
      <c r="CJ326" s="606"/>
      <c r="CK326" s="606"/>
      <c r="CL326" s="606"/>
      <c r="CM326" s="606"/>
      <c r="CN326" s="606"/>
      <c r="CO326" s="606"/>
      <c r="CP326" s="606"/>
      <c r="CQ326" s="606"/>
      <c r="CR326" s="606"/>
      <c r="CS326" s="606"/>
      <c r="CT326" s="606"/>
      <c r="CU326" s="606"/>
      <c r="CV326" s="606"/>
      <c r="CW326" s="606"/>
      <c r="CX326" s="606"/>
      <c r="CY326" s="606"/>
      <c r="CZ326" s="607"/>
    </row>
    <row r="327" spans="1:104" s="4" customFormat="1" ht="15" hidden="1" customHeight="1" x14ac:dyDescent="0.25">
      <c r="A327" s="630" t="s">
        <v>262</v>
      </c>
      <c r="B327" s="631"/>
      <c r="C327" s="631"/>
      <c r="D327" s="631"/>
      <c r="E327" s="631"/>
      <c r="F327" s="631"/>
      <c r="G327" s="631"/>
      <c r="H327" s="631"/>
      <c r="I327" s="631"/>
      <c r="J327" s="631"/>
      <c r="K327" s="631"/>
      <c r="L327" s="631"/>
      <c r="M327" s="631"/>
      <c r="N327" s="631"/>
      <c r="O327" s="631"/>
      <c r="P327" s="631"/>
      <c r="Q327" s="631"/>
      <c r="R327" s="631"/>
      <c r="S327" s="631"/>
      <c r="T327" s="631"/>
      <c r="U327" s="631"/>
      <c r="V327" s="631"/>
      <c r="W327" s="631"/>
      <c r="X327" s="631"/>
      <c r="Y327" s="631"/>
      <c r="Z327" s="631"/>
      <c r="AA327" s="631"/>
      <c r="AB327" s="631"/>
      <c r="AC327" s="631"/>
      <c r="AD327" s="631"/>
      <c r="AE327" s="631"/>
      <c r="AF327" s="631"/>
      <c r="AG327" s="631"/>
      <c r="AH327" s="631"/>
      <c r="AI327" s="631"/>
      <c r="AJ327" s="631"/>
      <c r="AK327" s="631"/>
      <c r="AL327" s="631"/>
      <c r="AM327" s="631"/>
      <c r="AN327" s="631"/>
      <c r="AO327" s="631"/>
      <c r="AP327" s="631"/>
      <c r="AQ327" s="631"/>
      <c r="AR327" s="631"/>
      <c r="AS327" s="631"/>
      <c r="AT327" s="631"/>
      <c r="AU327" s="631"/>
      <c r="AV327" s="631"/>
      <c r="AW327" s="631"/>
      <c r="AX327" s="631"/>
      <c r="AY327" s="631"/>
      <c r="AZ327" s="631"/>
      <c r="BA327" s="631"/>
      <c r="BB327" s="632"/>
      <c r="BC327" s="552" t="s">
        <v>4</v>
      </c>
      <c r="BD327" s="552"/>
      <c r="BE327" s="552"/>
      <c r="BF327" s="552"/>
      <c r="BG327" s="552"/>
      <c r="BH327" s="552"/>
      <c r="BI327" s="552"/>
      <c r="BJ327" s="552"/>
      <c r="BK327" s="552"/>
      <c r="BL327" s="552"/>
      <c r="BM327" s="552"/>
      <c r="BN327" s="552"/>
      <c r="BO327" s="552"/>
      <c r="BP327" s="552"/>
      <c r="BQ327" s="552"/>
      <c r="BR327" s="552"/>
      <c r="BS327" s="552" t="s">
        <v>4</v>
      </c>
      <c r="BT327" s="552"/>
      <c r="BU327" s="552"/>
      <c r="BV327" s="552"/>
      <c r="BW327" s="552"/>
      <c r="BX327" s="552"/>
      <c r="BY327" s="552"/>
      <c r="BZ327" s="552"/>
      <c r="CA327" s="552"/>
      <c r="CB327" s="552"/>
      <c r="CC327" s="552"/>
      <c r="CD327" s="552"/>
      <c r="CE327" s="552"/>
      <c r="CF327" s="552"/>
      <c r="CG327" s="552"/>
      <c r="CH327" s="552"/>
      <c r="CI327" s="605"/>
      <c r="CJ327" s="606"/>
      <c r="CK327" s="606"/>
      <c r="CL327" s="606"/>
      <c r="CM327" s="606"/>
      <c r="CN327" s="606"/>
      <c r="CO327" s="606"/>
      <c r="CP327" s="606"/>
      <c r="CQ327" s="606"/>
      <c r="CR327" s="606"/>
      <c r="CS327" s="606"/>
      <c r="CT327" s="606"/>
      <c r="CU327" s="606"/>
      <c r="CV327" s="606"/>
      <c r="CW327" s="606"/>
      <c r="CX327" s="606"/>
      <c r="CY327" s="606"/>
      <c r="CZ327" s="607"/>
    </row>
    <row r="328" spans="1:104" s="4" customFormat="1" ht="15" hidden="1" customHeight="1" x14ac:dyDescent="0.25">
      <c r="A328" s="668" t="s">
        <v>55</v>
      </c>
      <c r="B328" s="669"/>
      <c r="C328" s="669"/>
      <c r="D328" s="669"/>
      <c r="E328" s="669"/>
      <c r="F328" s="669"/>
      <c r="G328" s="669"/>
      <c r="H328" s="669"/>
      <c r="I328" s="669"/>
      <c r="J328" s="669"/>
      <c r="K328" s="669"/>
      <c r="L328" s="669"/>
      <c r="M328" s="669"/>
      <c r="N328" s="669"/>
      <c r="O328" s="669"/>
      <c r="P328" s="669"/>
      <c r="Q328" s="669"/>
      <c r="R328" s="669"/>
      <c r="S328" s="669"/>
      <c r="T328" s="669"/>
      <c r="U328" s="669"/>
      <c r="V328" s="669"/>
      <c r="W328" s="669"/>
      <c r="X328" s="669"/>
      <c r="Y328" s="669"/>
      <c r="Z328" s="669"/>
      <c r="AA328" s="669"/>
      <c r="AB328" s="669"/>
      <c r="AC328" s="669"/>
      <c r="AD328" s="669"/>
      <c r="AE328" s="669"/>
      <c r="AF328" s="669"/>
      <c r="AG328" s="669"/>
      <c r="AH328" s="669"/>
      <c r="AI328" s="669"/>
      <c r="AJ328" s="669"/>
      <c r="AK328" s="669"/>
      <c r="AL328" s="669"/>
      <c r="AM328" s="669"/>
      <c r="AN328" s="669"/>
      <c r="AO328" s="669"/>
      <c r="AP328" s="669"/>
      <c r="AQ328" s="669"/>
      <c r="AR328" s="669"/>
      <c r="AS328" s="669"/>
      <c r="AT328" s="669"/>
      <c r="AU328" s="669"/>
      <c r="AV328" s="669"/>
      <c r="AW328" s="669"/>
      <c r="AX328" s="669"/>
      <c r="AY328" s="669"/>
      <c r="AZ328" s="669"/>
      <c r="BA328" s="669"/>
      <c r="BB328" s="670"/>
      <c r="BC328" s="552" t="s">
        <v>4</v>
      </c>
      <c r="BD328" s="552"/>
      <c r="BE328" s="552"/>
      <c r="BF328" s="552"/>
      <c r="BG328" s="552"/>
      <c r="BH328" s="552"/>
      <c r="BI328" s="552"/>
      <c r="BJ328" s="552"/>
      <c r="BK328" s="552"/>
      <c r="BL328" s="552"/>
      <c r="BM328" s="552"/>
      <c r="BN328" s="552"/>
      <c r="BO328" s="552"/>
      <c r="BP328" s="552"/>
      <c r="BQ328" s="552"/>
      <c r="BR328" s="552"/>
      <c r="BS328" s="552" t="s">
        <v>4</v>
      </c>
      <c r="BT328" s="552"/>
      <c r="BU328" s="552"/>
      <c r="BV328" s="552"/>
      <c r="BW328" s="552"/>
      <c r="BX328" s="552"/>
      <c r="BY328" s="552"/>
      <c r="BZ328" s="552"/>
      <c r="CA328" s="552"/>
      <c r="CB328" s="552"/>
      <c r="CC328" s="552"/>
      <c r="CD328" s="552"/>
      <c r="CE328" s="552"/>
      <c r="CF328" s="552"/>
      <c r="CG328" s="552"/>
      <c r="CH328" s="552"/>
      <c r="CI328" s="552"/>
      <c r="CJ328" s="552"/>
      <c r="CK328" s="552"/>
      <c r="CL328" s="552"/>
      <c r="CM328" s="552"/>
      <c r="CN328" s="552"/>
      <c r="CO328" s="552"/>
      <c r="CP328" s="552"/>
      <c r="CQ328" s="552"/>
      <c r="CR328" s="552"/>
      <c r="CS328" s="552"/>
      <c r="CT328" s="552"/>
      <c r="CU328" s="552"/>
      <c r="CV328" s="552"/>
      <c r="CW328" s="552"/>
      <c r="CX328" s="552"/>
      <c r="CY328" s="552"/>
      <c r="CZ328" s="552"/>
    </row>
    <row r="329" spans="1:104" s="209" customFormat="1" ht="14.25" x14ac:dyDescent="0.2">
      <c r="A329" s="302"/>
      <c r="B329" s="302"/>
      <c r="C329" s="302"/>
      <c r="D329" s="302"/>
      <c r="E329" s="302"/>
      <c r="F329" s="302"/>
      <c r="G329" s="302"/>
      <c r="H329" s="302"/>
      <c r="I329" s="302"/>
      <c r="J329" s="302"/>
      <c r="K329" s="302"/>
      <c r="L329" s="302"/>
      <c r="M329" s="302"/>
      <c r="N329" s="302"/>
      <c r="O329" s="302"/>
      <c r="P329" s="302"/>
      <c r="Q329" s="302"/>
      <c r="R329" s="302"/>
      <c r="S329" s="302"/>
      <c r="T329" s="302"/>
      <c r="U329" s="302"/>
      <c r="V329" s="302"/>
      <c r="W329" s="302"/>
      <c r="X329" s="302"/>
      <c r="Y329" s="302"/>
      <c r="Z329" s="302"/>
      <c r="AA329" s="302"/>
      <c r="AB329" s="302"/>
      <c r="AC329" s="302"/>
      <c r="AD329" s="302"/>
      <c r="AE329" s="302"/>
      <c r="AF329" s="302"/>
      <c r="AG329" s="302"/>
      <c r="AH329" s="302"/>
      <c r="AI329" s="302"/>
      <c r="AJ329" s="302"/>
      <c r="AK329" s="302"/>
      <c r="AL329" s="302"/>
      <c r="AM329" s="302"/>
      <c r="AN329" s="302"/>
      <c r="AO329" s="302"/>
      <c r="AP329" s="302"/>
      <c r="AQ329" s="302"/>
      <c r="AR329" s="302"/>
      <c r="AS329" s="302"/>
      <c r="AT329" s="302"/>
      <c r="AU329" s="302"/>
      <c r="AV329" s="302"/>
      <c r="AW329" s="302"/>
      <c r="AX329" s="302"/>
      <c r="AY329" s="302"/>
      <c r="AZ329" s="302"/>
      <c r="BA329" s="302"/>
      <c r="BB329" s="302"/>
      <c r="BC329" s="302"/>
      <c r="BD329" s="302"/>
      <c r="BE329" s="302"/>
      <c r="BF329" s="302"/>
      <c r="BG329" s="302"/>
      <c r="BH329" s="302"/>
      <c r="BI329" s="302"/>
      <c r="BJ329" s="302"/>
      <c r="BK329" s="302"/>
      <c r="BL329" s="302"/>
      <c r="BM329" s="302"/>
      <c r="BN329" s="302"/>
      <c r="BO329" s="302"/>
      <c r="BP329" s="302"/>
      <c r="BQ329" s="302"/>
      <c r="BR329" s="302"/>
      <c r="BS329" s="302"/>
      <c r="BT329" s="302"/>
      <c r="BU329" s="302"/>
      <c r="BV329" s="302"/>
      <c r="BW329" s="302"/>
      <c r="BX329" s="302"/>
      <c r="BY329" s="302"/>
      <c r="BZ329" s="302"/>
      <c r="CA329" s="302"/>
      <c r="CB329" s="302"/>
      <c r="CC329" s="302"/>
      <c r="CD329" s="302"/>
      <c r="CE329" s="302"/>
      <c r="CF329" s="302"/>
      <c r="CG329" s="302"/>
      <c r="CH329" s="302"/>
      <c r="CI329" s="302"/>
      <c r="CJ329" s="302"/>
      <c r="CK329" s="302"/>
      <c r="CL329" s="302"/>
      <c r="CM329" s="302"/>
      <c r="CN329" s="302"/>
      <c r="CO329" s="302"/>
      <c r="CP329" s="302"/>
      <c r="CQ329" s="302"/>
      <c r="CR329" s="302"/>
      <c r="CS329" s="302"/>
      <c r="CT329" s="302"/>
      <c r="CU329" s="302"/>
      <c r="CV329" s="302"/>
      <c r="CW329" s="302"/>
      <c r="CX329" s="302"/>
      <c r="CY329" s="302"/>
      <c r="CZ329" s="302"/>
    </row>
    <row r="330" spans="1:104" s="209" customFormat="1" ht="14.25" x14ac:dyDescent="0.2">
      <c r="A330" s="644" t="s">
        <v>687</v>
      </c>
      <c r="B330" s="644"/>
      <c r="C330" s="644"/>
      <c r="D330" s="644"/>
      <c r="E330" s="644"/>
      <c r="F330" s="644"/>
      <c r="G330" s="644"/>
      <c r="H330" s="644"/>
      <c r="I330" s="644"/>
      <c r="J330" s="644"/>
      <c r="K330" s="644"/>
      <c r="L330" s="644"/>
      <c r="M330" s="644"/>
      <c r="N330" s="644"/>
      <c r="O330" s="644"/>
      <c r="P330" s="644"/>
      <c r="Q330" s="644"/>
      <c r="R330" s="644"/>
      <c r="S330" s="644"/>
      <c r="T330" s="644"/>
      <c r="U330" s="644"/>
      <c r="V330" s="644"/>
      <c r="W330" s="644"/>
      <c r="X330" s="644"/>
      <c r="Y330" s="644"/>
      <c r="Z330" s="644"/>
      <c r="AA330" s="644"/>
      <c r="AB330" s="644"/>
      <c r="AC330" s="644"/>
      <c r="AD330" s="644"/>
      <c r="AE330" s="644"/>
      <c r="AF330" s="644"/>
      <c r="AG330" s="644"/>
      <c r="AH330" s="644"/>
      <c r="AI330" s="644"/>
      <c r="AJ330" s="644"/>
      <c r="AK330" s="644"/>
      <c r="AL330" s="644"/>
      <c r="AM330" s="644"/>
      <c r="AN330" s="644"/>
      <c r="AO330" s="644"/>
      <c r="AP330" s="644"/>
      <c r="AQ330" s="644"/>
      <c r="AR330" s="644"/>
      <c r="AS330" s="644"/>
      <c r="AT330" s="644"/>
      <c r="AU330" s="644"/>
      <c r="AV330" s="644"/>
      <c r="AW330" s="644"/>
      <c r="AX330" s="644"/>
      <c r="AY330" s="644"/>
      <c r="AZ330" s="644"/>
      <c r="BA330" s="644"/>
      <c r="BB330" s="644"/>
      <c r="BC330" s="644"/>
      <c r="BD330" s="644"/>
      <c r="BE330" s="644"/>
      <c r="BF330" s="644"/>
      <c r="BG330" s="644"/>
      <c r="BH330" s="644"/>
      <c r="BI330" s="644"/>
      <c r="BJ330" s="644"/>
      <c r="BK330" s="644"/>
      <c r="BL330" s="644"/>
      <c r="BM330" s="644"/>
      <c r="BN330" s="644"/>
      <c r="BO330" s="644"/>
      <c r="BP330" s="644"/>
      <c r="BQ330" s="644"/>
      <c r="BR330" s="644"/>
      <c r="BS330" s="644"/>
      <c r="BT330" s="644"/>
      <c r="BU330" s="644"/>
      <c r="BV330" s="644"/>
      <c r="BW330" s="644"/>
      <c r="BX330" s="644"/>
      <c r="BY330" s="644"/>
      <c r="BZ330" s="644"/>
      <c r="CA330" s="644"/>
      <c r="CB330" s="644"/>
      <c r="CC330" s="644"/>
      <c r="CD330" s="644"/>
      <c r="CE330" s="644"/>
      <c r="CF330" s="644"/>
      <c r="CG330" s="644"/>
      <c r="CH330" s="644"/>
      <c r="CI330" s="644"/>
      <c r="CJ330" s="644"/>
      <c r="CK330" s="644"/>
      <c r="CL330" s="644"/>
      <c r="CM330" s="644"/>
      <c r="CN330" s="644"/>
      <c r="CO330" s="644"/>
      <c r="CP330" s="644"/>
      <c r="CQ330" s="644"/>
      <c r="CR330" s="644"/>
      <c r="CS330" s="644"/>
      <c r="CT330" s="644"/>
      <c r="CU330" s="644"/>
      <c r="CV330" s="644"/>
      <c r="CW330" s="644"/>
      <c r="CX330" s="644"/>
      <c r="CY330" s="644"/>
      <c r="CZ330" s="644"/>
    </row>
    <row r="331" spans="1:104" s="209" customFormat="1" ht="14.25" x14ac:dyDescent="0.2">
      <c r="A331" s="302"/>
      <c r="B331" s="302"/>
      <c r="C331" s="302"/>
      <c r="D331" s="302"/>
      <c r="E331" s="302"/>
      <c r="F331" s="302"/>
      <c r="G331" s="302"/>
      <c r="H331" s="302"/>
      <c r="I331" s="302"/>
      <c r="J331" s="302"/>
      <c r="K331" s="302"/>
      <c r="L331" s="302"/>
      <c r="M331" s="302"/>
      <c r="N331" s="302"/>
      <c r="O331" s="302"/>
      <c r="P331" s="302"/>
      <c r="Q331" s="302"/>
      <c r="R331" s="302"/>
      <c r="S331" s="302"/>
      <c r="T331" s="302"/>
      <c r="U331" s="302"/>
      <c r="V331" s="302"/>
      <c r="W331" s="302"/>
      <c r="X331" s="302"/>
      <c r="Y331" s="302"/>
      <c r="Z331" s="302"/>
      <c r="AA331" s="302"/>
      <c r="AB331" s="302"/>
      <c r="AC331" s="302"/>
      <c r="AD331" s="302"/>
      <c r="AE331" s="302"/>
      <c r="AF331" s="302"/>
      <c r="AG331" s="302"/>
      <c r="AH331" s="302"/>
      <c r="AI331" s="302"/>
      <c r="AJ331" s="302"/>
      <c r="AK331" s="302"/>
      <c r="AL331" s="302"/>
      <c r="AM331" s="302"/>
      <c r="AN331" s="302"/>
      <c r="AO331" s="302"/>
      <c r="AP331" s="302"/>
      <c r="AQ331" s="302"/>
      <c r="AR331" s="302"/>
      <c r="AS331" s="302"/>
      <c r="AT331" s="302"/>
      <c r="AU331" s="302"/>
      <c r="AV331" s="302"/>
      <c r="AW331" s="302"/>
      <c r="AX331" s="302"/>
      <c r="AY331" s="302"/>
      <c r="AZ331" s="302"/>
      <c r="BA331" s="302"/>
      <c r="BB331" s="302"/>
      <c r="BC331" s="302"/>
      <c r="BD331" s="302"/>
      <c r="BE331" s="302"/>
      <c r="BF331" s="302"/>
      <c r="BG331" s="302"/>
      <c r="BH331" s="302"/>
      <c r="BI331" s="302"/>
      <c r="BJ331" s="302"/>
      <c r="BK331" s="302"/>
      <c r="BL331" s="302"/>
      <c r="BM331" s="302"/>
      <c r="BN331" s="302"/>
      <c r="BO331" s="302"/>
      <c r="BP331" s="302"/>
      <c r="BQ331" s="302"/>
      <c r="BR331" s="302"/>
      <c r="BS331" s="302"/>
      <c r="BT331" s="302"/>
      <c r="BU331" s="302"/>
      <c r="BV331" s="302"/>
      <c r="BW331" s="302"/>
      <c r="BX331" s="302"/>
      <c r="BY331" s="302"/>
      <c r="BZ331" s="302"/>
      <c r="CA331" s="302"/>
      <c r="CB331" s="302"/>
      <c r="CC331" s="302"/>
      <c r="CD331" s="302"/>
      <c r="CE331" s="302"/>
      <c r="CF331" s="302"/>
      <c r="CG331" s="302"/>
      <c r="CH331" s="302"/>
      <c r="CI331" s="302"/>
      <c r="CJ331" s="302"/>
      <c r="CK331" s="302"/>
      <c r="CL331" s="302"/>
      <c r="CM331" s="302"/>
      <c r="CN331" s="302"/>
      <c r="CO331" s="302"/>
      <c r="CP331" s="302"/>
      <c r="CQ331" s="302"/>
      <c r="CR331" s="302"/>
      <c r="CS331" s="302"/>
      <c r="CT331" s="302"/>
      <c r="CU331" s="302"/>
      <c r="CV331" s="302"/>
      <c r="CW331" s="302"/>
      <c r="CX331" s="302"/>
      <c r="CY331" s="302"/>
      <c r="CZ331" s="302"/>
    </row>
    <row r="332" spans="1:104" s="209" customFormat="1" ht="14.25" x14ac:dyDescent="0.2">
      <c r="A332" s="302" t="s">
        <v>46</v>
      </c>
      <c r="B332" s="302"/>
      <c r="C332" s="302"/>
      <c r="D332" s="302"/>
      <c r="E332" s="302"/>
      <c r="F332" s="302"/>
      <c r="G332" s="302"/>
      <c r="H332" s="302"/>
      <c r="I332" s="302"/>
      <c r="J332" s="302"/>
      <c r="K332" s="302"/>
      <c r="L332" s="302"/>
      <c r="M332" s="302"/>
      <c r="N332" s="302"/>
      <c r="O332" s="302"/>
      <c r="P332" s="302"/>
      <c r="Q332" s="302"/>
      <c r="R332" s="302"/>
      <c r="S332" s="302"/>
      <c r="T332" s="302"/>
      <c r="U332" s="302"/>
      <c r="V332" s="302"/>
      <c r="W332" s="604" t="s">
        <v>449</v>
      </c>
      <c r="X332" s="604"/>
      <c r="Y332" s="604"/>
      <c r="Z332" s="604"/>
      <c r="AA332" s="604"/>
      <c r="AB332" s="604"/>
      <c r="AC332" s="604"/>
      <c r="AD332" s="604"/>
      <c r="AE332" s="604"/>
      <c r="AF332" s="604"/>
      <c r="AG332" s="604"/>
      <c r="AH332" s="604"/>
      <c r="AI332" s="604"/>
      <c r="AJ332" s="604"/>
      <c r="AK332" s="604"/>
      <c r="AL332" s="604"/>
      <c r="AM332" s="604"/>
      <c r="AN332" s="604"/>
      <c r="AO332" s="604"/>
      <c r="AP332" s="604"/>
      <c r="AQ332" s="604"/>
      <c r="AR332" s="604"/>
      <c r="AS332" s="604"/>
      <c r="AT332" s="604"/>
      <c r="AU332" s="604"/>
      <c r="AV332" s="604"/>
      <c r="AW332" s="604"/>
      <c r="AX332" s="604"/>
      <c r="AY332" s="604"/>
      <c r="AZ332" s="604"/>
      <c r="BA332" s="604"/>
      <c r="BB332" s="604"/>
      <c r="BC332" s="604"/>
      <c r="BD332" s="604"/>
      <c r="BE332" s="604"/>
      <c r="BF332" s="604"/>
      <c r="BG332" s="604"/>
      <c r="BH332" s="604"/>
      <c r="BI332" s="604"/>
      <c r="BJ332" s="604"/>
      <c r="BK332" s="604"/>
      <c r="BL332" s="604"/>
      <c r="BM332" s="604"/>
      <c r="BN332" s="604"/>
      <c r="BO332" s="604"/>
      <c r="BP332" s="604"/>
      <c r="BQ332" s="604"/>
      <c r="BR332" s="604"/>
      <c r="BS332" s="604"/>
      <c r="BT332" s="604"/>
      <c r="BU332" s="604"/>
      <c r="BV332" s="604"/>
      <c r="BW332" s="604"/>
      <c r="BX332" s="604"/>
      <c r="BY332" s="604"/>
      <c r="BZ332" s="604"/>
      <c r="CA332" s="604"/>
      <c r="CB332" s="604"/>
      <c r="CC332" s="604"/>
      <c r="CD332" s="604"/>
      <c r="CE332" s="604"/>
      <c r="CF332" s="604"/>
      <c r="CG332" s="604"/>
      <c r="CH332" s="604"/>
      <c r="CI332" s="604"/>
      <c r="CJ332" s="604"/>
      <c r="CK332" s="604"/>
      <c r="CL332" s="604"/>
      <c r="CM332" s="604"/>
      <c r="CN332" s="604"/>
      <c r="CO332" s="604"/>
      <c r="CP332" s="604"/>
      <c r="CQ332" s="604"/>
      <c r="CR332" s="604"/>
      <c r="CS332" s="604"/>
      <c r="CT332" s="604"/>
      <c r="CU332" s="604"/>
      <c r="CV332" s="604"/>
      <c r="CW332" s="604"/>
      <c r="CX332" s="604"/>
      <c r="CY332" s="604"/>
      <c r="CZ332" s="604"/>
    </row>
    <row r="333" spans="1:104" s="209" customFormat="1" ht="14.25" x14ac:dyDescent="0.2">
      <c r="A333" s="302"/>
      <c r="B333" s="302"/>
      <c r="C333" s="302"/>
      <c r="D333" s="302"/>
      <c r="E333" s="302"/>
      <c r="F333" s="302"/>
      <c r="G333" s="302"/>
      <c r="H333" s="302"/>
      <c r="I333" s="302"/>
      <c r="J333" s="302"/>
      <c r="K333" s="302"/>
      <c r="L333" s="302"/>
      <c r="M333" s="302"/>
      <c r="N333" s="302"/>
      <c r="O333" s="302"/>
      <c r="P333" s="302"/>
      <c r="Q333" s="302"/>
      <c r="R333" s="302"/>
      <c r="S333" s="302"/>
      <c r="T333" s="302"/>
      <c r="U333" s="302"/>
      <c r="V333" s="302"/>
      <c r="W333" s="302"/>
      <c r="X333" s="302"/>
      <c r="Y333" s="302"/>
      <c r="Z333" s="302"/>
      <c r="AA333" s="302"/>
      <c r="AB333" s="302"/>
      <c r="AC333" s="302"/>
      <c r="AD333" s="302"/>
      <c r="AE333" s="302"/>
      <c r="AF333" s="302"/>
      <c r="AG333" s="302"/>
      <c r="AH333" s="302"/>
      <c r="AI333" s="302"/>
      <c r="AJ333" s="302"/>
      <c r="AK333" s="302"/>
      <c r="AL333" s="302"/>
      <c r="AM333" s="302"/>
      <c r="AN333" s="302"/>
      <c r="AO333" s="302"/>
      <c r="AP333" s="302"/>
      <c r="AQ333" s="302"/>
      <c r="AR333" s="302"/>
      <c r="AS333" s="302"/>
      <c r="AT333" s="302"/>
      <c r="AU333" s="302"/>
      <c r="AV333" s="302"/>
      <c r="AW333" s="302"/>
      <c r="AX333" s="302"/>
      <c r="AY333" s="302"/>
      <c r="AZ333" s="302"/>
      <c r="BA333" s="302"/>
      <c r="BB333" s="302"/>
      <c r="BC333" s="302"/>
      <c r="BD333" s="302"/>
      <c r="BE333" s="302"/>
      <c r="BF333" s="302"/>
      <c r="BG333" s="302"/>
      <c r="BH333" s="302"/>
      <c r="BI333" s="302"/>
      <c r="BJ333" s="302"/>
      <c r="BK333" s="302"/>
      <c r="BL333" s="302"/>
      <c r="BM333" s="302"/>
      <c r="BN333" s="302"/>
      <c r="BO333" s="302"/>
      <c r="BP333" s="302"/>
      <c r="BQ333" s="302"/>
      <c r="BR333" s="302"/>
      <c r="BS333" s="302"/>
      <c r="BT333" s="302"/>
      <c r="BU333" s="302"/>
      <c r="BV333" s="302"/>
      <c r="BW333" s="302"/>
      <c r="BX333" s="302"/>
      <c r="BY333" s="302"/>
      <c r="BZ333" s="302"/>
      <c r="CA333" s="302"/>
      <c r="CB333" s="302"/>
      <c r="CC333" s="302"/>
      <c r="CD333" s="302"/>
      <c r="CE333" s="302"/>
      <c r="CF333" s="302"/>
      <c r="CG333" s="302"/>
      <c r="CH333" s="302"/>
      <c r="CI333" s="302"/>
      <c r="CJ333" s="302"/>
      <c r="CK333" s="302"/>
      <c r="CL333" s="302"/>
      <c r="CM333" s="302"/>
      <c r="CN333" s="302"/>
      <c r="CO333" s="302"/>
      <c r="CP333" s="302"/>
      <c r="CQ333" s="302"/>
      <c r="CR333" s="302"/>
      <c r="CS333" s="302"/>
      <c r="CT333" s="302"/>
      <c r="CU333" s="302"/>
      <c r="CV333" s="302"/>
      <c r="CW333" s="302"/>
      <c r="CX333" s="302"/>
      <c r="CY333" s="302"/>
      <c r="CZ333" s="302"/>
    </row>
    <row r="334" spans="1:104" ht="30" customHeight="1" x14ac:dyDescent="0.25">
      <c r="A334" s="565" t="s">
        <v>48</v>
      </c>
      <c r="B334" s="566"/>
      <c r="C334" s="566"/>
      <c r="D334" s="566"/>
      <c r="E334" s="566"/>
      <c r="F334" s="566"/>
      <c r="G334" s="567"/>
      <c r="H334" s="565" t="s">
        <v>75</v>
      </c>
      <c r="I334" s="566"/>
      <c r="J334" s="566"/>
      <c r="K334" s="566"/>
      <c r="L334" s="566"/>
      <c r="M334" s="566"/>
      <c r="N334" s="566"/>
      <c r="O334" s="566"/>
      <c r="P334" s="566"/>
      <c r="Q334" s="566"/>
      <c r="R334" s="566"/>
      <c r="S334" s="566"/>
      <c r="T334" s="566"/>
      <c r="U334" s="566"/>
      <c r="V334" s="566"/>
      <c r="W334" s="566"/>
      <c r="X334" s="566"/>
      <c r="Y334" s="566"/>
      <c r="Z334" s="566"/>
      <c r="AA334" s="566"/>
      <c r="AB334" s="566"/>
      <c r="AC334" s="566"/>
      <c r="AD334" s="566"/>
      <c r="AE334" s="566"/>
      <c r="AF334" s="566"/>
      <c r="AG334" s="566"/>
      <c r="AH334" s="566"/>
      <c r="AI334" s="566"/>
      <c r="AJ334" s="566"/>
      <c r="AK334" s="566"/>
      <c r="AL334" s="566"/>
      <c r="AM334" s="566"/>
      <c r="AN334" s="566"/>
      <c r="AO334" s="566"/>
      <c r="AP334" s="566"/>
      <c r="AQ334" s="566"/>
      <c r="AR334" s="566"/>
      <c r="AS334" s="566"/>
      <c r="AT334" s="566"/>
      <c r="AU334" s="566"/>
      <c r="AV334" s="566"/>
      <c r="AW334" s="566"/>
      <c r="AX334" s="566"/>
      <c r="AY334" s="566"/>
      <c r="AZ334" s="566"/>
      <c r="BA334" s="566"/>
      <c r="BB334" s="566"/>
      <c r="BC334" s="566"/>
      <c r="BD334" s="566"/>
      <c r="BE334" s="566"/>
      <c r="BF334" s="566"/>
      <c r="BG334" s="566"/>
      <c r="BH334" s="566"/>
      <c r="BI334" s="566"/>
      <c r="BJ334" s="566"/>
      <c r="BK334" s="566"/>
      <c r="BL334" s="566"/>
      <c r="BM334" s="566"/>
      <c r="BN334" s="566"/>
      <c r="BO334" s="566"/>
      <c r="BP334" s="566"/>
      <c r="BQ334" s="566"/>
      <c r="BR334" s="567"/>
      <c r="BS334" s="589" t="s">
        <v>261</v>
      </c>
      <c r="BT334" s="589"/>
      <c r="BU334" s="589"/>
      <c r="BV334" s="589"/>
      <c r="BW334" s="589"/>
      <c r="BX334" s="589"/>
      <c r="BY334" s="589"/>
      <c r="BZ334" s="589"/>
      <c r="CA334" s="589"/>
      <c r="CB334" s="589"/>
      <c r="CC334" s="589"/>
      <c r="CD334" s="589"/>
      <c r="CE334" s="589"/>
      <c r="CF334" s="589"/>
      <c r="CG334" s="589"/>
      <c r="CH334" s="589"/>
      <c r="CI334" s="589" t="s">
        <v>96</v>
      </c>
      <c r="CJ334" s="589"/>
      <c r="CK334" s="589"/>
      <c r="CL334" s="589"/>
      <c r="CM334" s="589"/>
      <c r="CN334" s="589"/>
      <c r="CO334" s="589"/>
      <c r="CP334" s="589"/>
      <c r="CQ334" s="589"/>
      <c r="CR334" s="589"/>
      <c r="CS334" s="589"/>
      <c r="CT334" s="589"/>
      <c r="CU334" s="589"/>
      <c r="CV334" s="589"/>
      <c r="CW334" s="589"/>
      <c r="CX334" s="589"/>
      <c r="CY334" s="589"/>
      <c r="CZ334" s="589"/>
    </row>
    <row r="335" spans="1:104" s="5" customFormat="1" ht="12.75" x14ac:dyDescent="0.2">
      <c r="A335" s="582">
        <v>1</v>
      </c>
      <c r="B335" s="582"/>
      <c r="C335" s="582"/>
      <c r="D335" s="582"/>
      <c r="E335" s="582"/>
      <c r="F335" s="582"/>
      <c r="G335" s="582"/>
      <c r="H335" s="582">
        <v>2</v>
      </c>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2"/>
      <c r="AL335" s="582"/>
      <c r="AM335" s="582"/>
      <c r="AN335" s="582"/>
      <c r="AO335" s="582"/>
      <c r="AP335" s="582"/>
      <c r="AQ335" s="582"/>
      <c r="AR335" s="582"/>
      <c r="AS335" s="582"/>
      <c r="AT335" s="582"/>
      <c r="AU335" s="582"/>
      <c r="AV335" s="582"/>
      <c r="AW335" s="582"/>
      <c r="AX335" s="582"/>
      <c r="AY335" s="582"/>
      <c r="AZ335" s="582"/>
      <c r="BA335" s="582"/>
      <c r="BB335" s="582"/>
      <c r="BC335" s="582"/>
      <c r="BD335" s="582"/>
      <c r="BE335" s="582"/>
      <c r="BF335" s="582"/>
      <c r="BG335" s="582"/>
      <c r="BH335" s="582"/>
      <c r="BI335" s="582"/>
      <c r="BJ335" s="582"/>
      <c r="BK335" s="582"/>
      <c r="BL335" s="582"/>
      <c r="BM335" s="582"/>
      <c r="BN335" s="582"/>
      <c r="BO335" s="582"/>
      <c r="BP335" s="582"/>
      <c r="BQ335" s="582"/>
      <c r="BR335" s="582"/>
      <c r="BS335" s="582">
        <v>3</v>
      </c>
      <c r="BT335" s="582"/>
      <c r="BU335" s="582"/>
      <c r="BV335" s="582"/>
      <c r="BW335" s="582"/>
      <c r="BX335" s="582"/>
      <c r="BY335" s="582"/>
      <c r="BZ335" s="582"/>
      <c r="CA335" s="582"/>
      <c r="CB335" s="582"/>
      <c r="CC335" s="582"/>
      <c r="CD335" s="582"/>
      <c r="CE335" s="582"/>
      <c r="CF335" s="582"/>
      <c r="CG335" s="582"/>
      <c r="CH335" s="582"/>
      <c r="CI335" s="582">
        <v>4</v>
      </c>
      <c r="CJ335" s="582"/>
      <c r="CK335" s="582"/>
      <c r="CL335" s="582"/>
      <c r="CM335" s="582"/>
      <c r="CN335" s="582"/>
      <c r="CO335" s="582"/>
      <c r="CP335" s="582"/>
      <c r="CQ335" s="582"/>
      <c r="CR335" s="582"/>
      <c r="CS335" s="582"/>
      <c r="CT335" s="582"/>
      <c r="CU335" s="582"/>
      <c r="CV335" s="582"/>
      <c r="CW335" s="582"/>
      <c r="CX335" s="582"/>
      <c r="CY335" s="582"/>
      <c r="CZ335" s="582"/>
    </row>
    <row r="336" spans="1:104" s="198" customFormat="1" ht="15" customHeight="1" x14ac:dyDescent="0.25">
      <c r="A336" s="611" t="s">
        <v>438</v>
      </c>
      <c r="B336" s="612"/>
      <c r="C336" s="612"/>
      <c r="D336" s="612"/>
      <c r="E336" s="612"/>
      <c r="F336" s="612"/>
      <c r="G336" s="612"/>
      <c r="H336" s="612"/>
      <c r="I336" s="612"/>
      <c r="J336" s="612"/>
      <c r="K336" s="612"/>
      <c r="L336" s="612"/>
      <c r="M336" s="612"/>
      <c r="N336" s="612"/>
      <c r="O336" s="612"/>
      <c r="P336" s="612"/>
      <c r="Q336" s="612"/>
      <c r="R336" s="612"/>
      <c r="S336" s="612"/>
      <c r="T336" s="612"/>
      <c r="U336" s="612"/>
      <c r="V336" s="612"/>
      <c r="W336" s="612"/>
      <c r="X336" s="612"/>
      <c r="Y336" s="612"/>
      <c r="Z336" s="612"/>
      <c r="AA336" s="612"/>
      <c r="AB336" s="612"/>
      <c r="AC336" s="612"/>
      <c r="AD336" s="612"/>
      <c r="AE336" s="612"/>
      <c r="AF336" s="612"/>
      <c r="AG336" s="612"/>
      <c r="AH336" s="612"/>
      <c r="AI336" s="612"/>
      <c r="AJ336" s="612"/>
      <c r="AK336" s="612"/>
      <c r="AL336" s="612"/>
      <c r="AM336" s="612"/>
      <c r="AN336" s="612"/>
      <c r="AO336" s="612"/>
      <c r="AP336" s="612"/>
      <c r="AQ336" s="612"/>
      <c r="AR336" s="612"/>
      <c r="AS336" s="612"/>
      <c r="AT336" s="612"/>
      <c r="AU336" s="612"/>
      <c r="AV336" s="612"/>
      <c r="AW336" s="612"/>
      <c r="AX336" s="612"/>
      <c r="AY336" s="612"/>
      <c r="AZ336" s="612"/>
      <c r="BA336" s="612"/>
      <c r="BB336" s="612"/>
      <c r="BC336" s="612"/>
      <c r="BD336" s="612"/>
      <c r="BE336" s="612"/>
      <c r="BF336" s="612"/>
      <c r="BG336" s="612"/>
      <c r="BH336" s="612"/>
      <c r="BI336" s="612"/>
      <c r="BJ336" s="612"/>
      <c r="BK336" s="612"/>
      <c r="BL336" s="612"/>
      <c r="BM336" s="612"/>
      <c r="BN336" s="612"/>
      <c r="BO336" s="612"/>
      <c r="BP336" s="612"/>
      <c r="BQ336" s="612"/>
      <c r="BR336" s="612"/>
      <c r="BS336" s="612"/>
      <c r="BT336" s="612"/>
      <c r="BU336" s="612"/>
      <c r="BV336" s="612"/>
      <c r="BW336" s="612"/>
      <c r="BX336" s="612"/>
      <c r="BY336" s="612"/>
      <c r="BZ336" s="612"/>
      <c r="CA336" s="612"/>
      <c r="CB336" s="612"/>
      <c r="CC336" s="612"/>
      <c r="CD336" s="612"/>
      <c r="CE336" s="612"/>
      <c r="CF336" s="612"/>
      <c r="CG336" s="612"/>
      <c r="CH336" s="612"/>
      <c r="CI336" s="612"/>
      <c r="CJ336" s="612"/>
      <c r="CK336" s="612"/>
      <c r="CL336" s="612"/>
      <c r="CM336" s="612"/>
      <c r="CN336" s="612"/>
      <c r="CO336" s="612"/>
      <c r="CP336" s="612"/>
      <c r="CQ336" s="612"/>
      <c r="CR336" s="612"/>
      <c r="CS336" s="612"/>
      <c r="CT336" s="612"/>
      <c r="CU336" s="612"/>
      <c r="CV336" s="612"/>
      <c r="CW336" s="612"/>
      <c r="CX336" s="612"/>
      <c r="CY336" s="612"/>
      <c r="CZ336" s="613"/>
    </row>
    <row r="337" spans="1:104" ht="27.75" customHeight="1" x14ac:dyDescent="0.25">
      <c r="A337" s="640" t="s">
        <v>66</v>
      </c>
      <c r="B337" s="640"/>
      <c r="C337" s="640"/>
      <c r="D337" s="640"/>
      <c r="E337" s="640"/>
      <c r="F337" s="640"/>
      <c r="G337" s="640"/>
      <c r="H337" s="617" t="s">
        <v>498</v>
      </c>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18"/>
      <c r="AL337" s="618"/>
      <c r="AM337" s="618"/>
      <c r="AN337" s="618"/>
      <c r="AO337" s="618"/>
      <c r="AP337" s="618"/>
      <c r="AQ337" s="618"/>
      <c r="AR337" s="618"/>
      <c r="AS337" s="618"/>
      <c r="AT337" s="618"/>
      <c r="AU337" s="618"/>
      <c r="AV337" s="618"/>
      <c r="AW337" s="618"/>
      <c r="AX337" s="618"/>
      <c r="AY337" s="618"/>
      <c r="AZ337" s="618"/>
      <c r="BA337" s="618"/>
      <c r="BB337" s="618"/>
      <c r="BC337" s="618"/>
      <c r="BD337" s="618"/>
      <c r="BE337" s="618"/>
      <c r="BF337" s="618"/>
      <c r="BG337" s="618"/>
      <c r="BH337" s="618"/>
      <c r="BI337" s="618"/>
      <c r="BJ337" s="618"/>
      <c r="BK337" s="618"/>
      <c r="BL337" s="618"/>
      <c r="BM337" s="618"/>
      <c r="BN337" s="618"/>
      <c r="BO337" s="618"/>
      <c r="BP337" s="618"/>
      <c r="BQ337" s="618"/>
      <c r="BR337" s="619"/>
      <c r="BS337" s="552">
        <v>1</v>
      </c>
      <c r="BT337" s="552"/>
      <c r="BU337" s="552"/>
      <c r="BV337" s="552"/>
      <c r="BW337" s="552"/>
      <c r="BX337" s="552"/>
      <c r="BY337" s="552"/>
      <c r="BZ337" s="552"/>
      <c r="CA337" s="552"/>
      <c r="CB337" s="552"/>
      <c r="CC337" s="552"/>
      <c r="CD337" s="552"/>
      <c r="CE337" s="552"/>
      <c r="CF337" s="552"/>
      <c r="CG337" s="552"/>
      <c r="CH337" s="552"/>
      <c r="CI337" s="553">
        <v>25000</v>
      </c>
      <c r="CJ337" s="553"/>
      <c r="CK337" s="553"/>
      <c r="CL337" s="553"/>
      <c r="CM337" s="553"/>
      <c r="CN337" s="553"/>
      <c r="CO337" s="553"/>
      <c r="CP337" s="553"/>
      <c r="CQ337" s="553"/>
      <c r="CR337" s="553"/>
      <c r="CS337" s="553"/>
      <c r="CT337" s="553"/>
      <c r="CU337" s="553"/>
      <c r="CV337" s="553"/>
      <c r="CW337" s="553"/>
      <c r="CX337" s="553"/>
      <c r="CY337" s="553"/>
      <c r="CZ337" s="553"/>
    </row>
    <row r="338" spans="1:104" ht="27.75" customHeight="1" x14ac:dyDescent="0.25">
      <c r="A338" s="640" t="s">
        <v>70</v>
      </c>
      <c r="B338" s="640"/>
      <c r="C338" s="640"/>
      <c r="D338" s="640"/>
      <c r="E338" s="640"/>
      <c r="F338" s="640"/>
      <c r="G338" s="640"/>
      <c r="H338" s="617" t="s">
        <v>499</v>
      </c>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18"/>
      <c r="AL338" s="618"/>
      <c r="AM338" s="618"/>
      <c r="AN338" s="618"/>
      <c r="AO338" s="618"/>
      <c r="AP338" s="618"/>
      <c r="AQ338" s="618"/>
      <c r="AR338" s="618"/>
      <c r="AS338" s="618"/>
      <c r="AT338" s="618"/>
      <c r="AU338" s="618"/>
      <c r="AV338" s="618"/>
      <c r="AW338" s="618"/>
      <c r="AX338" s="618"/>
      <c r="AY338" s="618"/>
      <c r="AZ338" s="618"/>
      <c r="BA338" s="618"/>
      <c r="BB338" s="618"/>
      <c r="BC338" s="618"/>
      <c r="BD338" s="618"/>
      <c r="BE338" s="618"/>
      <c r="BF338" s="618"/>
      <c r="BG338" s="618"/>
      <c r="BH338" s="618"/>
      <c r="BI338" s="618"/>
      <c r="BJ338" s="618"/>
      <c r="BK338" s="618"/>
      <c r="BL338" s="618"/>
      <c r="BM338" s="618"/>
      <c r="BN338" s="618"/>
      <c r="BO338" s="618"/>
      <c r="BP338" s="618"/>
      <c r="BQ338" s="618"/>
      <c r="BR338" s="619"/>
      <c r="BS338" s="552">
        <v>1</v>
      </c>
      <c r="BT338" s="552"/>
      <c r="BU338" s="552"/>
      <c r="BV338" s="552"/>
      <c r="BW338" s="552"/>
      <c r="BX338" s="552"/>
      <c r="BY338" s="552"/>
      <c r="BZ338" s="552"/>
      <c r="CA338" s="552"/>
      <c r="CB338" s="552"/>
      <c r="CC338" s="552"/>
      <c r="CD338" s="552"/>
      <c r="CE338" s="552"/>
      <c r="CF338" s="552"/>
      <c r="CG338" s="552"/>
      <c r="CH338" s="552"/>
      <c r="CI338" s="553">
        <v>14400</v>
      </c>
      <c r="CJ338" s="553"/>
      <c r="CK338" s="553"/>
      <c r="CL338" s="553"/>
      <c r="CM338" s="553"/>
      <c r="CN338" s="553"/>
      <c r="CO338" s="553"/>
      <c r="CP338" s="553"/>
      <c r="CQ338" s="553"/>
      <c r="CR338" s="553"/>
      <c r="CS338" s="553"/>
      <c r="CT338" s="553"/>
      <c r="CU338" s="553"/>
      <c r="CV338" s="553"/>
      <c r="CW338" s="553"/>
      <c r="CX338" s="553"/>
      <c r="CY338" s="553"/>
      <c r="CZ338" s="553"/>
    </row>
    <row r="339" spans="1:104" ht="27.75" customHeight="1" x14ac:dyDescent="0.25">
      <c r="A339" s="640" t="s">
        <v>71</v>
      </c>
      <c r="B339" s="640"/>
      <c r="C339" s="640"/>
      <c r="D339" s="640"/>
      <c r="E339" s="640"/>
      <c r="F339" s="640"/>
      <c r="G339" s="640"/>
      <c r="H339" s="617" t="s">
        <v>699</v>
      </c>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18"/>
      <c r="AL339" s="618"/>
      <c r="AM339" s="618"/>
      <c r="AN339" s="618"/>
      <c r="AO339" s="618"/>
      <c r="AP339" s="618"/>
      <c r="AQ339" s="618"/>
      <c r="AR339" s="618"/>
      <c r="AS339" s="618"/>
      <c r="AT339" s="618"/>
      <c r="AU339" s="618"/>
      <c r="AV339" s="618"/>
      <c r="AW339" s="618"/>
      <c r="AX339" s="618"/>
      <c r="AY339" s="618"/>
      <c r="AZ339" s="618"/>
      <c r="BA339" s="618"/>
      <c r="BB339" s="618"/>
      <c r="BC339" s="618"/>
      <c r="BD339" s="618"/>
      <c r="BE339" s="618"/>
      <c r="BF339" s="618"/>
      <c r="BG339" s="618"/>
      <c r="BH339" s="618"/>
      <c r="BI339" s="618"/>
      <c r="BJ339" s="618"/>
      <c r="BK339" s="618"/>
      <c r="BL339" s="618"/>
      <c r="BM339" s="618"/>
      <c r="BN339" s="618"/>
      <c r="BO339" s="618"/>
      <c r="BP339" s="618"/>
      <c r="BQ339" s="618"/>
      <c r="BR339" s="619"/>
      <c r="BS339" s="552">
        <v>5</v>
      </c>
      <c r="BT339" s="552"/>
      <c r="BU339" s="552"/>
      <c r="BV339" s="552"/>
      <c r="BW339" s="552"/>
      <c r="BX339" s="552"/>
      <c r="BY339" s="552"/>
      <c r="BZ339" s="552"/>
      <c r="CA339" s="552"/>
      <c r="CB339" s="552"/>
      <c r="CC339" s="552"/>
      <c r="CD339" s="552"/>
      <c r="CE339" s="552"/>
      <c r="CF339" s="552"/>
      <c r="CG339" s="552"/>
      <c r="CH339" s="552"/>
      <c r="CI339" s="553">
        <f>223968-1522.38</f>
        <v>222445.62</v>
      </c>
      <c r="CJ339" s="553"/>
      <c r="CK339" s="553"/>
      <c r="CL339" s="553"/>
      <c r="CM339" s="553"/>
      <c r="CN339" s="553"/>
      <c r="CO339" s="553"/>
      <c r="CP339" s="553"/>
      <c r="CQ339" s="553"/>
      <c r="CR339" s="553"/>
      <c r="CS339" s="553"/>
      <c r="CT339" s="553"/>
      <c r="CU339" s="553"/>
      <c r="CV339" s="553"/>
      <c r="CW339" s="553"/>
      <c r="CX339" s="553"/>
      <c r="CY339" s="553"/>
      <c r="CZ339" s="553"/>
    </row>
    <row r="340" spans="1:104" ht="27.75" customHeight="1" x14ac:dyDescent="0.25">
      <c r="A340" s="640" t="s">
        <v>348</v>
      </c>
      <c r="B340" s="640"/>
      <c r="C340" s="640"/>
      <c r="D340" s="640"/>
      <c r="E340" s="640"/>
      <c r="F340" s="640"/>
      <c r="G340" s="640"/>
      <c r="H340" s="617" t="s">
        <v>700</v>
      </c>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18"/>
      <c r="AL340" s="618"/>
      <c r="AM340" s="618"/>
      <c r="AN340" s="618"/>
      <c r="AO340" s="618"/>
      <c r="AP340" s="618"/>
      <c r="AQ340" s="618"/>
      <c r="AR340" s="618"/>
      <c r="AS340" s="618"/>
      <c r="AT340" s="618"/>
      <c r="AU340" s="618"/>
      <c r="AV340" s="618"/>
      <c r="AW340" s="618"/>
      <c r="AX340" s="618"/>
      <c r="AY340" s="618"/>
      <c r="AZ340" s="618"/>
      <c r="BA340" s="618"/>
      <c r="BB340" s="618"/>
      <c r="BC340" s="618"/>
      <c r="BD340" s="618"/>
      <c r="BE340" s="618"/>
      <c r="BF340" s="618"/>
      <c r="BG340" s="618"/>
      <c r="BH340" s="618"/>
      <c r="BI340" s="618"/>
      <c r="BJ340" s="618"/>
      <c r="BK340" s="618"/>
      <c r="BL340" s="618"/>
      <c r="BM340" s="618"/>
      <c r="BN340" s="618"/>
      <c r="BO340" s="618"/>
      <c r="BP340" s="618"/>
      <c r="BQ340" s="618"/>
      <c r="BR340" s="619"/>
      <c r="BS340" s="552">
        <v>2</v>
      </c>
      <c r="BT340" s="552"/>
      <c r="BU340" s="552"/>
      <c r="BV340" s="552"/>
      <c r="BW340" s="552"/>
      <c r="BX340" s="552"/>
      <c r="BY340" s="552"/>
      <c r="BZ340" s="552"/>
      <c r="CA340" s="552"/>
      <c r="CB340" s="552"/>
      <c r="CC340" s="552"/>
      <c r="CD340" s="552"/>
      <c r="CE340" s="552"/>
      <c r="CF340" s="552"/>
      <c r="CG340" s="552"/>
      <c r="CH340" s="552"/>
      <c r="CI340" s="553">
        <v>18200</v>
      </c>
      <c r="CJ340" s="553"/>
      <c r="CK340" s="553"/>
      <c r="CL340" s="553"/>
      <c r="CM340" s="553"/>
      <c r="CN340" s="553"/>
      <c r="CO340" s="553"/>
      <c r="CP340" s="553"/>
      <c r="CQ340" s="553"/>
      <c r="CR340" s="553"/>
      <c r="CS340" s="553"/>
      <c r="CT340" s="553"/>
      <c r="CU340" s="553"/>
      <c r="CV340" s="553"/>
      <c r="CW340" s="553"/>
      <c r="CX340" s="553"/>
      <c r="CY340" s="553"/>
      <c r="CZ340" s="553"/>
    </row>
    <row r="341" spans="1:104" ht="27.75" customHeight="1" x14ac:dyDescent="0.25">
      <c r="A341" s="640" t="s">
        <v>349</v>
      </c>
      <c r="B341" s="640"/>
      <c r="C341" s="640"/>
      <c r="D341" s="640"/>
      <c r="E341" s="640"/>
      <c r="F341" s="640"/>
      <c r="G341" s="640"/>
      <c r="H341" s="617" t="s">
        <v>688</v>
      </c>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18"/>
      <c r="AL341" s="618"/>
      <c r="AM341" s="618"/>
      <c r="AN341" s="618"/>
      <c r="AO341" s="618"/>
      <c r="AP341" s="618"/>
      <c r="AQ341" s="618"/>
      <c r="AR341" s="618"/>
      <c r="AS341" s="618"/>
      <c r="AT341" s="618"/>
      <c r="AU341" s="618"/>
      <c r="AV341" s="618"/>
      <c r="AW341" s="618"/>
      <c r="AX341" s="618"/>
      <c r="AY341" s="618"/>
      <c r="AZ341" s="618"/>
      <c r="BA341" s="618"/>
      <c r="BB341" s="618"/>
      <c r="BC341" s="618"/>
      <c r="BD341" s="618"/>
      <c r="BE341" s="618"/>
      <c r="BF341" s="618"/>
      <c r="BG341" s="618"/>
      <c r="BH341" s="618"/>
      <c r="BI341" s="618"/>
      <c r="BJ341" s="618"/>
      <c r="BK341" s="618"/>
      <c r="BL341" s="618"/>
      <c r="BM341" s="618"/>
      <c r="BN341" s="618"/>
      <c r="BO341" s="618"/>
      <c r="BP341" s="618"/>
      <c r="BQ341" s="618"/>
      <c r="BR341" s="619"/>
      <c r="BS341" s="552">
        <v>1</v>
      </c>
      <c r="BT341" s="552"/>
      <c r="BU341" s="552"/>
      <c r="BV341" s="552"/>
      <c r="BW341" s="552"/>
      <c r="BX341" s="552"/>
      <c r="BY341" s="552"/>
      <c r="BZ341" s="552"/>
      <c r="CA341" s="552"/>
      <c r="CB341" s="552"/>
      <c r="CC341" s="552"/>
      <c r="CD341" s="552"/>
      <c r="CE341" s="552"/>
      <c r="CF341" s="552"/>
      <c r="CG341" s="552"/>
      <c r="CH341" s="552"/>
      <c r="CI341" s="553">
        <v>179425</v>
      </c>
      <c r="CJ341" s="553"/>
      <c r="CK341" s="553"/>
      <c r="CL341" s="553"/>
      <c r="CM341" s="553"/>
      <c r="CN341" s="553"/>
      <c r="CO341" s="553"/>
      <c r="CP341" s="553"/>
      <c r="CQ341" s="553"/>
      <c r="CR341" s="553"/>
      <c r="CS341" s="553"/>
      <c r="CT341" s="553"/>
      <c r="CU341" s="553"/>
      <c r="CV341" s="553"/>
      <c r="CW341" s="553"/>
      <c r="CX341" s="553"/>
      <c r="CY341" s="553"/>
      <c r="CZ341" s="553"/>
    </row>
    <row r="342" spans="1:104" ht="27.75" customHeight="1" x14ac:dyDescent="0.25">
      <c r="A342" s="640" t="s">
        <v>350</v>
      </c>
      <c r="B342" s="640"/>
      <c r="C342" s="640"/>
      <c r="D342" s="640"/>
      <c r="E342" s="640"/>
      <c r="F342" s="640"/>
      <c r="G342" s="640"/>
      <c r="H342" s="617" t="s">
        <v>500</v>
      </c>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18"/>
      <c r="AL342" s="618"/>
      <c r="AM342" s="618"/>
      <c r="AN342" s="618"/>
      <c r="AO342" s="618"/>
      <c r="AP342" s="618"/>
      <c r="AQ342" s="618"/>
      <c r="AR342" s="618"/>
      <c r="AS342" s="618"/>
      <c r="AT342" s="618"/>
      <c r="AU342" s="618"/>
      <c r="AV342" s="618"/>
      <c r="AW342" s="618"/>
      <c r="AX342" s="618"/>
      <c r="AY342" s="618"/>
      <c r="AZ342" s="618"/>
      <c r="BA342" s="618"/>
      <c r="BB342" s="618"/>
      <c r="BC342" s="618"/>
      <c r="BD342" s="618"/>
      <c r="BE342" s="618"/>
      <c r="BF342" s="618"/>
      <c r="BG342" s="618"/>
      <c r="BH342" s="618"/>
      <c r="BI342" s="618"/>
      <c r="BJ342" s="618"/>
      <c r="BK342" s="618"/>
      <c r="BL342" s="618"/>
      <c r="BM342" s="618"/>
      <c r="BN342" s="618"/>
      <c r="BO342" s="618"/>
      <c r="BP342" s="618"/>
      <c r="BQ342" s="618"/>
      <c r="BR342" s="619"/>
      <c r="BS342" s="552">
        <v>1</v>
      </c>
      <c r="BT342" s="552"/>
      <c r="BU342" s="552"/>
      <c r="BV342" s="552"/>
      <c r="BW342" s="552"/>
      <c r="BX342" s="552"/>
      <c r="BY342" s="552"/>
      <c r="BZ342" s="552"/>
      <c r="CA342" s="552"/>
      <c r="CB342" s="552"/>
      <c r="CC342" s="552"/>
      <c r="CD342" s="552"/>
      <c r="CE342" s="552"/>
      <c r="CF342" s="552"/>
      <c r="CG342" s="552"/>
      <c r="CH342" s="552"/>
      <c r="CI342" s="553">
        <v>231875</v>
      </c>
      <c r="CJ342" s="553"/>
      <c r="CK342" s="553"/>
      <c r="CL342" s="553"/>
      <c r="CM342" s="553"/>
      <c r="CN342" s="553"/>
      <c r="CO342" s="553"/>
      <c r="CP342" s="553"/>
      <c r="CQ342" s="553"/>
      <c r="CR342" s="553"/>
      <c r="CS342" s="553"/>
      <c r="CT342" s="553"/>
      <c r="CU342" s="553"/>
      <c r="CV342" s="553"/>
      <c r="CW342" s="553"/>
      <c r="CX342" s="553"/>
      <c r="CY342" s="553"/>
      <c r="CZ342" s="553"/>
    </row>
    <row r="343" spans="1:104" ht="27.75" customHeight="1" x14ac:dyDescent="0.25">
      <c r="A343" s="640" t="s">
        <v>351</v>
      </c>
      <c r="B343" s="640"/>
      <c r="C343" s="640"/>
      <c r="D343" s="640"/>
      <c r="E343" s="640"/>
      <c r="F343" s="640"/>
      <c r="G343" s="640"/>
      <c r="H343" s="617" t="s">
        <v>701</v>
      </c>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18"/>
      <c r="AL343" s="618"/>
      <c r="AM343" s="618"/>
      <c r="AN343" s="618"/>
      <c r="AO343" s="618"/>
      <c r="AP343" s="618"/>
      <c r="AQ343" s="618"/>
      <c r="AR343" s="618"/>
      <c r="AS343" s="618"/>
      <c r="AT343" s="618"/>
      <c r="AU343" s="618"/>
      <c r="AV343" s="618"/>
      <c r="AW343" s="618"/>
      <c r="AX343" s="618"/>
      <c r="AY343" s="618"/>
      <c r="AZ343" s="618"/>
      <c r="BA343" s="618"/>
      <c r="BB343" s="618"/>
      <c r="BC343" s="618"/>
      <c r="BD343" s="618"/>
      <c r="BE343" s="618"/>
      <c r="BF343" s="618"/>
      <c r="BG343" s="618"/>
      <c r="BH343" s="618"/>
      <c r="BI343" s="618"/>
      <c r="BJ343" s="618"/>
      <c r="BK343" s="618"/>
      <c r="BL343" s="618"/>
      <c r="BM343" s="618"/>
      <c r="BN343" s="618"/>
      <c r="BO343" s="618"/>
      <c r="BP343" s="618"/>
      <c r="BQ343" s="618"/>
      <c r="BR343" s="619"/>
      <c r="BS343" s="552">
        <v>1</v>
      </c>
      <c r="BT343" s="552"/>
      <c r="BU343" s="552"/>
      <c r="BV343" s="552"/>
      <c r="BW343" s="552"/>
      <c r="BX343" s="552"/>
      <c r="BY343" s="552"/>
      <c r="BZ343" s="552"/>
      <c r="CA343" s="552"/>
      <c r="CB343" s="552"/>
      <c r="CC343" s="552"/>
      <c r="CD343" s="552"/>
      <c r="CE343" s="552"/>
      <c r="CF343" s="552"/>
      <c r="CG343" s="552"/>
      <c r="CH343" s="552"/>
      <c r="CI343" s="553">
        <v>50400</v>
      </c>
      <c r="CJ343" s="553"/>
      <c r="CK343" s="553"/>
      <c r="CL343" s="553"/>
      <c r="CM343" s="553"/>
      <c r="CN343" s="553"/>
      <c r="CO343" s="553"/>
      <c r="CP343" s="553"/>
      <c r="CQ343" s="553"/>
      <c r="CR343" s="553"/>
      <c r="CS343" s="553"/>
      <c r="CT343" s="553"/>
      <c r="CU343" s="553"/>
      <c r="CV343" s="553"/>
      <c r="CW343" s="553"/>
      <c r="CX343" s="553"/>
      <c r="CY343" s="553"/>
      <c r="CZ343" s="553"/>
    </row>
    <row r="344" spans="1:104" ht="27.75" customHeight="1" x14ac:dyDescent="0.25">
      <c r="A344" s="640" t="s">
        <v>352</v>
      </c>
      <c r="B344" s="640"/>
      <c r="C344" s="640"/>
      <c r="D344" s="640"/>
      <c r="E344" s="640"/>
      <c r="F344" s="640"/>
      <c r="G344" s="640"/>
      <c r="H344" s="617" t="s">
        <v>702</v>
      </c>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18"/>
      <c r="AL344" s="618"/>
      <c r="AM344" s="618"/>
      <c r="AN344" s="618"/>
      <c r="AO344" s="618"/>
      <c r="AP344" s="618"/>
      <c r="AQ344" s="618"/>
      <c r="AR344" s="618"/>
      <c r="AS344" s="618"/>
      <c r="AT344" s="618"/>
      <c r="AU344" s="618"/>
      <c r="AV344" s="618"/>
      <c r="AW344" s="618"/>
      <c r="AX344" s="618"/>
      <c r="AY344" s="618"/>
      <c r="AZ344" s="618"/>
      <c r="BA344" s="618"/>
      <c r="BB344" s="618"/>
      <c r="BC344" s="618"/>
      <c r="BD344" s="618"/>
      <c r="BE344" s="618"/>
      <c r="BF344" s="618"/>
      <c r="BG344" s="618"/>
      <c r="BH344" s="618"/>
      <c r="BI344" s="618"/>
      <c r="BJ344" s="618"/>
      <c r="BK344" s="618"/>
      <c r="BL344" s="618"/>
      <c r="BM344" s="618"/>
      <c r="BN344" s="618"/>
      <c r="BO344" s="618"/>
      <c r="BP344" s="618"/>
      <c r="BQ344" s="618"/>
      <c r="BR344" s="619"/>
      <c r="BS344" s="552">
        <v>4</v>
      </c>
      <c r="BT344" s="552"/>
      <c r="BU344" s="552"/>
      <c r="BV344" s="552"/>
      <c r="BW344" s="552"/>
      <c r="BX344" s="552"/>
      <c r="BY344" s="552"/>
      <c r="BZ344" s="552"/>
      <c r="CA344" s="552"/>
      <c r="CB344" s="552"/>
      <c r="CC344" s="552"/>
      <c r="CD344" s="552"/>
      <c r="CE344" s="552"/>
      <c r="CF344" s="552"/>
      <c r="CG344" s="552"/>
      <c r="CH344" s="552"/>
      <c r="CI344" s="553">
        <v>73090</v>
      </c>
      <c r="CJ344" s="553"/>
      <c r="CK344" s="553"/>
      <c r="CL344" s="553"/>
      <c r="CM344" s="553"/>
      <c r="CN344" s="553"/>
      <c r="CO344" s="553"/>
      <c r="CP344" s="553"/>
      <c r="CQ344" s="553"/>
      <c r="CR344" s="553"/>
      <c r="CS344" s="553"/>
      <c r="CT344" s="553"/>
      <c r="CU344" s="553"/>
      <c r="CV344" s="553"/>
      <c r="CW344" s="553"/>
      <c r="CX344" s="553"/>
      <c r="CY344" s="553"/>
      <c r="CZ344" s="553"/>
    </row>
    <row r="345" spans="1:104" ht="27.75" customHeight="1" x14ac:dyDescent="0.25">
      <c r="A345" s="640" t="s">
        <v>385</v>
      </c>
      <c r="B345" s="640"/>
      <c r="C345" s="640"/>
      <c r="D345" s="640"/>
      <c r="E345" s="640"/>
      <c r="F345" s="640"/>
      <c r="G345" s="640"/>
      <c r="H345" s="617" t="s">
        <v>703</v>
      </c>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18"/>
      <c r="AL345" s="618"/>
      <c r="AM345" s="618"/>
      <c r="AN345" s="618"/>
      <c r="AO345" s="618"/>
      <c r="AP345" s="618"/>
      <c r="AQ345" s="618"/>
      <c r="AR345" s="618"/>
      <c r="AS345" s="618"/>
      <c r="AT345" s="618"/>
      <c r="AU345" s="618"/>
      <c r="AV345" s="618"/>
      <c r="AW345" s="618"/>
      <c r="AX345" s="618"/>
      <c r="AY345" s="618"/>
      <c r="AZ345" s="618"/>
      <c r="BA345" s="618"/>
      <c r="BB345" s="618"/>
      <c r="BC345" s="618"/>
      <c r="BD345" s="618"/>
      <c r="BE345" s="618"/>
      <c r="BF345" s="618"/>
      <c r="BG345" s="618"/>
      <c r="BH345" s="618"/>
      <c r="BI345" s="618"/>
      <c r="BJ345" s="618"/>
      <c r="BK345" s="618"/>
      <c r="BL345" s="618"/>
      <c r="BM345" s="618"/>
      <c r="BN345" s="618"/>
      <c r="BO345" s="618"/>
      <c r="BP345" s="618"/>
      <c r="BQ345" s="618"/>
      <c r="BR345" s="619"/>
      <c r="BS345" s="552">
        <v>1</v>
      </c>
      <c r="BT345" s="552"/>
      <c r="BU345" s="552"/>
      <c r="BV345" s="552"/>
      <c r="BW345" s="552"/>
      <c r="BX345" s="552"/>
      <c r="BY345" s="552"/>
      <c r="BZ345" s="552"/>
      <c r="CA345" s="552"/>
      <c r="CB345" s="552"/>
      <c r="CC345" s="552"/>
      <c r="CD345" s="552"/>
      <c r="CE345" s="552"/>
      <c r="CF345" s="552"/>
      <c r="CG345" s="552"/>
      <c r="CH345" s="552"/>
      <c r="CI345" s="553">
        <v>13158</v>
      </c>
      <c r="CJ345" s="553"/>
      <c r="CK345" s="553"/>
      <c r="CL345" s="553"/>
      <c r="CM345" s="553"/>
      <c r="CN345" s="553"/>
      <c r="CO345" s="553"/>
      <c r="CP345" s="553"/>
      <c r="CQ345" s="553"/>
      <c r="CR345" s="553"/>
      <c r="CS345" s="553"/>
      <c r="CT345" s="553"/>
      <c r="CU345" s="553"/>
      <c r="CV345" s="553"/>
      <c r="CW345" s="553"/>
      <c r="CX345" s="553"/>
      <c r="CY345" s="553"/>
      <c r="CZ345" s="553"/>
    </row>
    <row r="346" spans="1:104" ht="27.75" customHeight="1" x14ac:dyDescent="0.25">
      <c r="A346" s="640" t="s">
        <v>590</v>
      </c>
      <c r="B346" s="640"/>
      <c r="C346" s="640"/>
      <c r="D346" s="640"/>
      <c r="E346" s="640"/>
      <c r="F346" s="640"/>
      <c r="G346" s="640"/>
      <c r="H346" s="617" t="s">
        <v>704</v>
      </c>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18"/>
      <c r="AL346" s="618"/>
      <c r="AM346" s="618"/>
      <c r="AN346" s="618"/>
      <c r="AO346" s="618"/>
      <c r="AP346" s="618"/>
      <c r="AQ346" s="618"/>
      <c r="AR346" s="618"/>
      <c r="AS346" s="618"/>
      <c r="AT346" s="618"/>
      <c r="AU346" s="618"/>
      <c r="AV346" s="618"/>
      <c r="AW346" s="618"/>
      <c r="AX346" s="618"/>
      <c r="AY346" s="618"/>
      <c r="AZ346" s="618"/>
      <c r="BA346" s="618"/>
      <c r="BB346" s="618"/>
      <c r="BC346" s="618"/>
      <c r="BD346" s="618"/>
      <c r="BE346" s="618"/>
      <c r="BF346" s="618"/>
      <c r="BG346" s="618"/>
      <c r="BH346" s="618"/>
      <c r="BI346" s="618"/>
      <c r="BJ346" s="618"/>
      <c r="BK346" s="618"/>
      <c r="BL346" s="618"/>
      <c r="BM346" s="618"/>
      <c r="BN346" s="618"/>
      <c r="BO346" s="618"/>
      <c r="BP346" s="618"/>
      <c r="BQ346" s="618"/>
      <c r="BR346" s="619"/>
      <c r="BS346" s="552">
        <v>1</v>
      </c>
      <c r="BT346" s="552"/>
      <c r="BU346" s="552"/>
      <c r="BV346" s="552"/>
      <c r="BW346" s="552"/>
      <c r="BX346" s="552"/>
      <c r="BY346" s="552"/>
      <c r="BZ346" s="552"/>
      <c r="CA346" s="552"/>
      <c r="CB346" s="552"/>
      <c r="CC346" s="552"/>
      <c r="CD346" s="552"/>
      <c r="CE346" s="552"/>
      <c r="CF346" s="552"/>
      <c r="CG346" s="552"/>
      <c r="CH346" s="552"/>
      <c r="CI346" s="553">
        <v>14300</v>
      </c>
      <c r="CJ346" s="553"/>
      <c r="CK346" s="553"/>
      <c r="CL346" s="553"/>
      <c r="CM346" s="553"/>
      <c r="CN346" s="553"/>
      <c r="CO346" s="553"/>
      <c r="CP346" s="553"/>
      <c r="CQ346" s="553"/>
      <c r="CR346" s="553"/>
      <c r="CS346" s="553"/>
      <c r="CT346" s="553"/>
      <c r="CU346" s="553"/>
      <c r="CV346" s="553"/>
      <c r="CW346" s="553"/>
      <c r="CX346" s="553"/>
      <c r="CY346" s="553"/>
      <c r="CZ346" s="553"/>
    </row>
    <row r="347" spans="1:104" ht="27.75" customHeight="1" x14ac:dyDescent="0.25">
      <c r="A347" s="640" t="s">
        <v>593</v>
      </c>
      <c r="B347" s="640"/>
      <c r="C347" s="640"/>
      <c r="D347" s="640"/>
      <c r="E347" s="640"/>
      <c r="F347" s="640"/>
      <c r="G347" s="640"/>
      <c r="H347" s="617" t="s">
        <v>705</v>
      </c>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18"/>
      <c r="AL347" s="618"/>
      <c r="AM347" s="618"/>
      <c r="AN347" s="618"/>
      <c r="AO347" s="618"/>
      <c r="AP347" s="618"/>
      <c r="AQ347" s="618"/>
      <c r="AR347" s="618"/>
      <c r="AS347" s="618"/>
      <c r="AT347" s="618"/>
      <c r="AU347" s="618"/>
      <c r="AV347" s="618"/>
      <c r="AW347" s="618"/>
      <c r="AX347" s="618"/>
      <c r="AY347" s="618"/>
      <c r="AZ347" s="618"/>
      <c r="BA347" s="618"/>
      <c r="BB347" s="618"/>
      <c r="BC347" s="618"/>
      <c r="BD347" s="618"/>
      <c r="BE347" s="618"/>
      <c r="BF347" s="618"/>
      <c r="BG347" s="618"/>
      <c r="BH347" s="618"/>
      <c r="BI347" s="618"/>
      <c r="BJ347" s="618"/>
      <c r="BK347" s="618"/>
      <c r="BL347" s="618"/>
      <c r="BM347" s="618"/>
      <c r="BN347" s="618"/>
      <c r="BO347" s="618"/>
      <c r="BP347" s="618"/>
      <c r="BQ347" s="618"/>
      <c r="BR347" s="619"/>
      <c r="BS347" s="552">
        <v>1</v>
      </c>
      <c r="BT347" s="552"/>
      <c r="BU347" s="552"/>
      <c r="BV347" s="552"/>
      <c r="BW347" s="552"/>
      <c r="BX347" s="552"/>
      <c r="BY347" s="552"/>
      <c r="BZ347" s="552"/>
      <c r="CA347" s="552"/>
      <c r="CB347" s="552"/>
      <c r="CC347" s="552"/>
      <c r="CD347" s="552"/>
      <c r="CE347" s="552"/>
      <c r="CF347" s="552"/>
      <c r="CG347" s="552"/>
      <c r="CH347" s="552"/>
      <c r="CI347" s="553">
        <v>1606080</v>
      </c>
      <c r="CJ347" s="553"/>
      <c r="CK347" s="553"/>
      <c r="CL347" s="553"/>
      <c r="CM347" s="553"/>
      <c r="CN347" s="553"/>
      <c r="CO347" s="553"/>
      <c r="CP347" s="553"/>
      <c r="CQ347" s="553"/>
      <c r="CR347" s="553"/>
      <c r="CS347" s="553"/>
      <c r="CT347" s="553"/>
      <c r="CU347" s="553"/>
      <c r="CV347" s="553"/>
      <c r="CW347" s="553"/>
      <c r="CX347" s="553"/>
      <c r="CY347" s="553"/>
      <c r="CZ347" s="553"/>
    </row>
    <row r="348" spans="1:104" ht="27.75" customHeight="1" x14ac:dyDescent="0.25">
      <c r="A348" s="640" t="s">
        <v>656</v>
      </c>
      <c r="B348" s="640"/>
      <c r="C348" s="640"/>
      <c r="D348" s="640"/>
      <c r="E348" s="640"/>
      <c r="F348" s="640"/>
      <c r="G348" s="640"/>
      <c r="H348" s="617" t="s">
        <v>689</v>
      </c>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18"/>
      <c r="AL348" s="618"/>
      <c r="AM348" s="618"/>
      <c r="AN348" s="618"/>
      <c r="AO348" s="618"/>
      <c r="AP348" s="618"/>
      <c r="AQ348" s="618"/>
      <c r="AR348" s="618"/>
      <c r="AS348" s="618"/>
      <c r="AT348" s="618"/>
      <c r="AU348" s="618"/>
      <c r="AV348" s="618"/>
      <c r="AW348" s="618"/>
      <c r="AX348" s="618"/>
      <c r="AY348" s="618"/>
      <c r="AZ348" s="618"/>
      <c r="BA348" s="618"/>
      <c r="BB348" s="618"/>
      <c r="BC348" s="618"/>
      <c r="BD348" s="618"/>
      <c r="BE348" s="618"/>
      <c r="BF348" s="618"/>
      <c r="BG348" s="618"/>
      <c r="BH348" s="618"/>
      <c r="BI348" s="618"/>
      <c r="BJ348" s="618"/>
      <c r="BK348" s="618"/>
      <c r="BL348" s="618"/>
      <c r="BM348" s="618"/>
      <c r="BN348" s="618"/>
      <c r="BO348" s="618"/>
      <c r="BP348" s="618"/>
      <c r="BQ348" s="618"/>
      <c r="BR348" s="619"/>
      <c r="BS348" s="552">
        <v>1</v>
      </c>
      <c r="BT348" s="552"/>
      <c r="BU348" s="552"/>
      <c r="BV348" s="552"/>
      <c r="BW348" s="552"/>
      <c r="BX348" s="552"/>
      <c r="BY348" s="552"/>
      <c r="BZ348" s="552"/>
      <c r="CA348" s="552"/>
      <c r="CB348" s="552"/>
      <c r="CC348" s="552"/>
      <c r="CD348" s="552"/>
      <c r="CE348" s="552"/>
      <c r="CF348" s="552"/>
      <c r="CG348" s="552"/>
      <c r="CH348" s="552"/>
      <c r="CI348" s="553">
        <v>2500</v>
      </c>
      <c r="CJ348" s="553"/>
      <c r="CK348" s="553"/>
      <c r="CL348" s="553"/>
      <c r="CM348" s="553"/>
      <c r="CN348" s="553"/>
      <c r="CO348" s="553"/>
      <c r="CP348" s="553"/>
      <c r="CQ348" s="553"/>
      <c r="CR348" s="553"/>
      <c r="CS348" s="553"/>
      <c r="CT348" s="553"/>
      <c r="CU348" s="553"/>
      <c r="CV348" s="553"/>
      <c r="CW348" s="553"/>
      <c r="CX348" s="553"/>
      <c r="CY348" s="553"/>
      <c r="CZ348" s="553"/>
    </row>
    <row r="349" spans="1:104" ht="27.75" customHeight="1" x14ac:dyDescent="0.25">
      <c r="A349" s="640" t="s">
        <v>657</v>
      </c>
      <c r="B349" s="640"/>
      <c r="C349" s="640"/>
      <c r="D349" s="640"/>
      <c r="E349" s="640"/>
      <c r="F349" s="640"/>
      <c r="G349" s="640"/>
      <c r="H349" s="617" t="s">
        <v>690</v>
      </c>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18"/>
      <c r="AL349" s="618"/>
      <c r="AM349" s="618"/>
      <c r="AN349" s="618"/>
      <c r="AO349" s="618"/>
      <c r="AP349" s="618"/>
      <c r="AQ349" s="618"/>
      <c r="AR349" s="618"/>
      <c r="AS349" s="618"/>
      <c r="AT349" s="618"/>
      <c r="AU349" s="618"/>
      <c r="AV349" s="618"/>
      <c r="AW349" s="618"/>
      <c r="AX349" s="618"/>
      <c r="AY349" s="618"/>
      <c r="AZ349" s="618"/>
      <c r="BA349" s="618"/>
      <c r="BB349" s="618"/>
      <c r="BC349" s="618"/>
      <c r="BD349" s="618"/>
      <c r="BE349" s="618"/>
      <c r="BF349" s="618"/>
      <c r="BG349" s="618"/>
      <c r="BH349" s="618"/>
      <c r="BI349" s="618"/>
      <c r="BJ349" s="618"/>
      <c r="BK349" s="618"/>
      <c r="BL349" s="618"/>
      <c r="BM349" s="618"/>
      <c r="BN349" s="618"/>
      <c r="BO349" s="618"/>
      <c r="BP349" s="618"/>
      <c r="BQ349" s="618"/>
      <c r="BR349" s="619"/>
      <c r="BS349" s="552">
        <v>1</v>
      </c>
      <c r="BT349" s="552"/>
      <c r="BU349" s="552"/>
      <c r="BV349" s="552"/>
      <c r="BW349" s="552"/>
      <c r="BX349" s="552"/>
      <c r="BY349" s="552"/>
      <c r="BZ349" s="552"/>
      <c r="CA349" s="552"/>
      <c r="CB349" s="552"/>
      <c r="CC349" s="552"/>
      <c r="CD349" s="552"/>
      <c r="CE349" s="552"/>
      <c r="CF349" s="552"/>
      <c r="CG349" s="552"/>
      <c r="CH349" s="552"/>
      <c r="CI349" s="553">
        <v>54478.359999999986</v>
      </c>
      <c r="CJ349" s="553"/>
      <c r="CK349" s="553"/>
      <c r="CL349" s="553"/>
      <c r="CM349" s="553"/>
      <c r="CN349" s="553"/>
      <c r="CO349" s="553"/>
      <c r="CP349" s="553"/>
      <c r="CQ349" s="553"/>
      <c r="CR349" s="553"/>
      <c r="CS349" s="553"/>
      <c r="CT349" s="553"/>
      <c r="CU349" s="553"/>
      <c r="CV349" s="553"/>
      <c r="CW349" s="553"/>
      <c r="CX349" s="553"/>
      <c r="CY349" s="553"/>
      <c r="CZ349" s="553"/>
    </row>
    <row r="350" spans="1:104" ht="27.75" customHeight="1" x14ac:dyDescent="0.25">
      <c r="A350" s="640" t="s">
        <v>658</v>
      </c>
      <c r="B350" s="640"/>
      <c r="C350" s="640"/>
      <c r="D350" s="640"/>
      <c r="E350" s="640"/>
      <c r="F350" s="640"/>
      <c r="G350" s="640"/>
      <c r="H350" s="617" t="s">
        <v>507</v>
      </c>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18"/>
      <c r="AL350" s="618"/>
      <c r="AM350" s="618"/>
      <c r="AN350" s="618"/>
      <c r="AO350" s="618"/>
      <c r="AP350" s="618"/>
      <c r="AQ350" s="618"/>
      <c r="AR350" s="618"/>
      <c r="AS350" s="618"/>
      <c r="AT350" s="618"/>
      <c r="AU350" s="618"/>
      <c r="AV350" s="618"/>
      <c r="AW350" s="618"/>
      <c r="AX350" s="618"/>
      <c r="AY350" s="618"/>
      <c r="AZ350" s="618"/>
      <c r="BA350" s="618"/>
      <c r="BB350" s="618"/>
      <c r="BC350" s="618"/>
      <c r="BD350" s="618"/>
      <c r="BE350" s="618"/>
      <c r="BF350" s="618"/>
      <c r="BG350" s="618"/>
      <c r="BH350" s="618"/>
      <c r="BI350" s="618"/>
      <c r="BJ350" s="618"/>
      <c r="BK350" s="618"/>
      <c r="BL350" s="618"/>
      <c r="BM350" s="618"/>
      <c r="BN350" s="618"/>
      <c r="BO350" s="618"/>
      <c r="BP350" s="618"/>
      <c r="BQ350" s="618"/>
      <c r="BR350" s="619"/>
      <c r="BS350" s="552">
        <v>1</v>
      </c>
      <c r="BT350" s="552"/>
      <c r="BU350" s="552"/>
      <c r="BV350" s="552"/>
      <c r="BW350" s="552"/>
      <c r="BX350" s="552"/>
      <c r="BY350" s="552"/>
      <c r="BZ350" s="552"/>
      <c r="CA350" s="552"/>
      <c r="CB350" s="552"/>
      <c r="CC350" s="552"/>
      <c r="CD350" s="552"/>
      <c r="CE350" s="552"/>
      <c r="CF350" s="552"/>
      <c r="CG350" s="552"/>
      <c r="CH350" s="552"/>
      <c r="CI350" s="553">
        <v>166209.43999999997</v>
      </c>
      <c r="CJ350" s="553"/>
      <c r="CK350" s="553"/>
      <c r="CL350" s="553"/>
      <c r="CM350" s="553"/>
      <c r="CN350" s="553"/>
      <c r="CO350" s="553"/>
      <c r="CP350" s="553"/>
      <c r="CQ350" s="553"/>
      <c r="CR350" s="553"/>
      <c r="CS350" s="553"/>
      <c r="CT350" s="553"/>
      <c r="CU350" s="553"/>
      <c r="CV350" s="553"/>
      <c r="CW350" s="553"/>
      <c r="CX350" s="553"/>
      <c r="CY350" s="553"/>
      <c r="CZ350" s="553"/>
    </row>
    <row r="351" spans="1:104" ht="27.75" customHeight="1" x14ac:dyDescent="0.25">
      <c r="A351" s="640" t="s">
        <v>659</v>
      </c>
      <c r="B351" s="640"/>
      <c r="C351" s="640"/>
      <c r="D351" s="640"/>
      <c r="E351" s="640"/>
      <c r="F351" s="640"/>
      <c r="G351" s="640"/>
      <c r="H351" s="617" t="s">
        <v>706</v>
      </c>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18"/>
      <c r="AL351" s="618"/>
      <c r="AM351" s="618"/>
      <c r="AN351" s="618"/>
      <c r="AO351" s="618"/>
      <c r="AP351" s="618"/>
      <c r="AQ351" s="618"/>
      <c r="AR351" s="618"/>
      <c r="AS351" s="618"/>
      <c r="AT351" s="618"/>
      <c r="AU351" s="618"/>
      <c r="AV351" s="618"/>
      <c r="AW351" s="618"/>
      <c r="AX351" s="618"/>
      <c r="AY351" s="618"/>
      <c r="AZ351" s="618"/>
      <c r="BA351" s="618"/>
      <c r="BB351" s="618"/>
      <c r="BC351" s="618"/>
      <c r="BD351" s="618"/>
      <c r="BE351" s="618"/>
      <c r="BF351" s="618"/>
      <c r="BG351" s="618"/>
      <c r="BH351" s="618"/>
      <c r="BI351" s="618"/>
      <c r="BJ351" s="618"/>
      <c r="BK351" s="618"/>
      <c r="BL351" s="618"/>
      <c r="BM351" s="618"/>
      <c r="BN351" s="618"/>
      <c r="BO351" s="618"/>
      <c r="BP351" s="618"/>
      <c r="BQ351" s="618"/>
      <c r="BR351" s="619"/>
      <c r="BS351" s="552">
        <v>1</v>
      </c>
      <c r="BT351" s="552"/>
      <c r="BU351" s="552"/>
      <c r="BV351" s="552"/>
      <c r="BW351" s="552"/>
      <c r="BX351" s="552"/>
      <c r="BY351" s="552"/>
      <c r="BZ351" s="552"/>
      <c r="CA351" s="552"/>
      <c r="CB351" s="552"/>
      <c r="CC351" s="552"/>
      <c r="CD351" s="552"/>
      <c r="CE351" s="552"/>
      <c r="CF351" s="552"/>
      <c r="CG351" s="552"/>
      <c r="CH351" s="552"/>
      <c r="CI351" s="553">
        <v>24990</v>
      </c>
      <c r="CJ351" s="553"/>
      <c r="CK351" s="553"/>
      <c r="CL351" s="553"/>
      <c r="CM351" s="553"/>
      <c r="CN351" s="553"/>
      <c r="CO351" s="553"/>
      <c r="CP351" s="553"/>
      <c r="CQ351" s="553"/>
      <c r="CR351" s="553"/>
      <c r="CS351" s="553"/>
      <c r="CT351" s="553"/>
      <c r="CU351" s="553"/>
      <c r="CV351" s="553"/>
      <c r="CW351" s="553"/>
      <c r="CX351" s="553"/>
      <c r="CY351" s="553"/>
      <c r="CZ351" s="553"/>
    </row>
    <row r="352" spans="1:104" ht="27.75" customHeight="1" x14ac:dyDescent="0.25">
      <c r="A352" s="640" t="s">
        <v>660</v>
      </c>
      <c r="B352" s="640"/>
      <c r="C352" s="640"/>
      <c r="D352" s="640"/>
      <c r="E352" s="640"/>
      <c r="F352" s="640"/>
      <c r="G352" s="640"/>
      <c r="H352" s="617" t="s">
        <v>707</v>
      </c>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18"/>
      <c r="AL352" s="618"/>
      <c r="AM352" s="618"/>
      <c r="AN352" s="618"/>
      <c r="AO352" s="618"/>
      <c r="AP352" s="618"/>
      <c r="AQ352" s="618"/>
      <c r="AR352" s="618"/>
      <c r="AS352" s="618"/>
      <c r="AT352" s="618"/>
      <c r="AU352" s="618"/>
      <c r="AV352" s="618"/>
      <c r="AW352" s="618"/>
      <c r="AX352" s="618"/>
      <c r="AY352" s="618"/>
      <c r="AZ352" s="618"/>
      <c r="BA352" s="618"/>
      <c r="BB352" s="618"/>
      <c r="BC352" s="618"/>
      <c r="BD352" s="618"/>
      <c r="BE352" s="618"/>
      <c r="BF352" s="618"/>
      <c r="BG352" s="618"/>
      <c r="BH352" s="618"/>
      <c r="BI352" s="618"/>
      <c r="BJ352" s="618"/>
      <c r="BK352" s="618"/>
      <c r="BL352" s="618"/>
      <c r="BM352" s="618"/>
      <c r="BN352" s="618"/>
      <c r="BO352" s="618"/>
      <c r="BP352" s="618"/>
      <c r="BQ352" s="618"/>
      <c r="BR352" s="619"/>
      <c r="BS352" s="552">
        <v>2</v>
      </c>
      <c r="BT352" s="552"/>
      <c r="BU352" s="552"/>
      <c r="BV352" s="552"/>
      <c r="BW352" s="552"/>
      <c r="BX352" s="552"/>
      <c r="BY352" s="552"/>
      <c r="BZ352" s="552"/>
      <c r="CA352" s="552"/>
      <c r="CB352" s="552"/>
      <c r="CC352" s="552"/>
      <c r="CD352" s="552"/>
      <c r="CE352" s="552"/>
      <c r="CF352" s="552"/>
      <c r="CG352" s="552"/>
      <c r="CH352" s="552"/>
      <c r="CI352" s="553">
        <v>291582</v>
      </c>
      <c r="CJ352" s="553"/>
      <c r="CK352" s="553"/>
      <c r="CL352" s="553"/>
      <c r="CM352" s="553"/>
      <c r="CN352" s="553"/>
      <c r="CO352" s="553"/>
      <c r="CP352" s="553"/>
      <c r="CQ352" s="553"/>
      <c r="CR352" s="553"/>
      <c r="CS352" s="553"/>
      <c r="CT352" s="553"/>
      <c r="CU352" s="553"/>
      <c r="CV352" s="553"/>
      <c r="CW352" s="553"/>
      <c r="CX352" s="553"/>
      <c r="CY352" s="553"/>
      <c r="CZ352" s="553"/>
    </row>
    <row r="353" spans="1:104" ht="27.75" customHeight="1" x14ac:dyDescent="0.25">
      <c r="A353" s="640" t="s">
        <v>661</v>
      </c>
      <c r="B353" s="640"/>
      <c r="C353" s="640"/>
      <c r="D353" s="640"/>
      <c r="E353" s="640"/>
      <c r="F353" s="640"/>
      <c r="G353" s="640"/>
      <c r="H353" s="617" t="s">
        <v>708</v>
      </c>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18"/>
      <c r="AL353" s="618"/>
      <c r="AM353" s="618"/>
      <c r="AN353" s="618"/>
      <c r="AO353" s="618"/>
      <c r="AP353" s="618"/>
      <c r="AQ353" s="618"/>
      <c r="AR353" s="618"/>
      <c r="AS353" s="618"/>
      <c r="AT353" s="618"/>
      <c r="AU353" s="618"/>
      <c r="AV353" s="618"/>
      <c r="AW353" s="618"/>
      <c r="AX353" s="618"/>
      <c r="AY353" s="618"/>
      <c r="AZ353" s="618"/>
      <c r="BA353" s="618"/>
      <c r="BB353" s="618"/>
      <c r="BC353" s="618"/>
      <c r="BD353" s="618"/>
      <c r="BE353" s="618"/>
      <c r="BF353" s="618"/>
      <c r="BG353" s="618"/>
      <c r="BH353" s="618"/>
      <c r="BI353" s="618"/>
      <c r="BJ353" s="618"/>
      <c r="BK353" s="618"/>
      <c r="BL353" s="618"/>
      <c r="BM353" s="618"/>
      <c r="BN353" s="618"/>
      <c r="BO353" s="618"/>
      <c r="BP353" s="618"/>
      <c r="BQ353" s="618"/>
      <c r="BR353" s="619"/>
      <c r="BS353" s="552">
        <v>1</v>
      </c>
      <c r="BT353" s="552"/>
      <c r="BU353" s="552"/>
      <c r="BV353" s="552"/>
      <c r="BW353" s="552"/>
      <c r="BX353" s="552"/>
      <c r="BY353" s="552"/>
      <c r="BZ353" s="552"/>
      <c r="CA353" s="552"/>
      <c r="CB353" s="552"/>
      <c r="CC353" s="552"/>
      <c r="CD353" s="552"/>
      <c r="CE353" s="552"/>
      <c r="CF353" s="552"/>
      <c r="CG353" s="552"/>
      <c r="CH353" s="552"/>
      <c r="CI353" s="553">
        <v>180094.72</v>
      </c>
      <c r="CJ353" s="553"/>
      <c r="CK353" s="553"/>
      <c r="CL353" s="553"/>
      <c r="CM353" s="553"/>
      <c r="CN353" s="553"/>
      <c r="CO353" s="553"/>
      <c r="CP353" s="553"/>
      <c r="CQ353" s="553"/>
      <c r="CR353" s="553"/>
      <c r="CS353" s="553"/>
      <c r="CT353" s="553"/>
      <c r="CU353" s="553"/>
      <c r="CV353" s="553"/>
      <c r="CW353" s="553"/>
      <c r="CX353" s="553"/>
      <c r="CY353" s="553"/>
      <c r="CZ353" s="553"/>
    </row>
    <row r="354" spans="1:104" ht="27.75" customHeight="1" x14ac:dyDescent="0.25">
      <c r="A354" s="640" t="s">
        <v>662</v>
      </c>
      <c r="B354" s="640"/>
      <c r="C354" s="640"/>
      <c r="D354" s="640"/>
      <c r="E354" s="640"/>
      <c r="F354" s="640"/>
      <c r="G354" s="640"/>
      <c r="H354" s="617" t="s">
        <v>691</v>
      </c>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18"/>
      <c r="AL354" s="618"/>
      <c r="AM354" s="618"/>
      <c r="AN354" s="618"/>
      <c r="AO354" s="618"/>
      <c r="AP354" s="618"/>
      <c r="AQ354" s="618"/>
      <c r="AR354" s="618"/>
      <c r="AS354" s="618"/>
      <c r="AT354" s="618"/>
      <c r="AU354" s="618"/>
      <c r="AV354" s="618"/>
      <c r="AW354" s="618"/>
      <c r="AX354" s="618"/>
      <c r="AY354" s="618"/>
      <c r="AZ354" s="618"/>
      <c r="BA354" s="618"/>
      <c r="BB354" s="618"/>
      <c r="BC354" s="618"/>
      <c r="BD354" s="618"/>
      <c r="BE354" s="618"/>
      <c r="BF354" s="618"/>
      <c r="BG354" s="618"/>
      <c r="BH354" s="618"/>
      <c r="BI354" s="618"/>
      <c r="BJ354" s="618"/>
      <c r="BK354" s="618"/>
      <c r="BL354" s="618"/>
      <c r="BM354" s="618"/>
      <c r="BN354" s="618"/>
      <c r="BO354" s="618"/>
      <c r="BP354" s="618"/>
      <c r="BQ354" s="618"/>
      <c r="BR354" s="619"/>
      <c r="BS354" s="552">
        <v>1</v>
      </c>
      <c r="BT354" s="552"/>
      <c r="BU354" s="552"/>
      <c r="BV354" s="552"/>
      <c r="BW354" s="552"/>
      <c r="BX354" s="552"/>
      <c r="BY354" s="552"/>
      <c r="BZ354" s="552"/>
      <c r="CA354" s="552"/>
      <c r="CB354" s="552"/>
      <c r="CC354" s="552"/>
      <c r="CD354" s="552"/>
      <c r="CE354" s="552"/>
      <c r="CF354" s="552"/>
      <c r="CG354" s="552"/>
      <c r="CH354" s="552"/>
      <c r="CI354" s="553">
        <v>199830.29</v>
      </c>
      <c r="CJ354" s="553"/>
      <c r="CK354" s="553"/>
      <c r="CL354" s="553"/>
      <c r="CM354" s="553"/>
      <c r="CN354" s="553"/>
      <c r="CO354" s="553"/>
      <c r="CP354" s="553"/>
      <c r="CQ354" s="553"/>
      <c r="CR354" s="553"/>
      <c r="CS354" s="553"/>
      <c r="CT354" s="553"/>
      <c r="CU354" s="553"/>
      <c r="CV354" s="553"/>
      <c r="CW354" s="553"/>
      <c r="CX354" s="553"/>
      <c r="CY354" s="553"/>
      <c r="CZ354" s="553"/>
    </row>
    <row r="355" spans="1:104" ht="27.75" customHeight="1" x14ac:dyDescent="0.25">
      <c r="A355" s="640" t="s">
        <v>663</v>
      </c>
      <c r="B355" s="640"/>
      <c r="C355" s="640"/>
      <c r="D355" s="640"/>
      <c r="E355" s="640"/>
      <c r="F355" s="640"/>
      <c r="G355" s="640"/>
      <c r="H355" s="617" t="s">
        <v>692</v>
      </c>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18"/>
      <c r="AL355" s="618"/>
      <c r="AM355" s="618"/>
      <c r="AN355" s="618"/>
      <c r="AO355" s="618"/>
      <c r="AP355" s="618"/>
      <c r="AQ355" s="618"/>
      <c r="AR355" s="618"/>
      <c r="AS355" s="618"/>
      <c r="AT355" s="618"/>
      <c r="AU355" s="618"/>
      <c r="AV355" s="618"/>
      <c r="AW355" s="618"/>
      <c r="AX355" s="618"/>
      <c r="AY355" s="618"/>
      <c r="AZ355" s="618"/>
      <c r="BA355" s="618"/>
      <c r="BB355" s="618"/>
      <c r="BC355" s="618"/>
      <c r="BD355" s="618"/>
      <c r="BE355" s="618"/>
      <c r="BF355" s="618"/>
      <c r="BG355" s="618"/>
      <c r="BH355" s="618"/>
      <c r="BI355" s="618"/>
      <c r="BJ355" s="618"/>
      <c r="BK355" s="618"/>
      <c r="BL355" s="618"/>
      <c r="BM355" s="618"/>
      <c r="BN355" s="618"/>
      <c r="BO355" s="618"/>
      <c r="BP355" s="618"/>
      <c r="BQ355" s="618"/>
      <c r="BR355" s="619"/>
      <c r="BS355" s="552">
        <v>1</v>
      </c>
      <c r="BT355" s="552"/>
      <c r="BU355" s="552"/>
      <c r="BV355" s="552"/>
      <c r="BW355" s="552"/>
      <c r="BX355" s="552"/>
      <c r="BY355" s="552"/>
      <c r="BZ355" s="552"/>
      <c r="CA355" s="552"/>
      <c r="CB355" s="552"/>
      <c r="CC355" s="552"/>
      <c r="CD355" s="552"/>
      <c r="CE355" s="552"/>
      <c r="CF355" s="552"/>
      <c r="CG355" s="552"/>
      <c r="CH355" s="552"/>
      <c r="CI355" s="553">
        <v>529996</v>
      </c>
      <c r="CJ355" s="553"/>
      <c r="CK355" s="553"/>
      <c r="CL355" s="553"/>
      <c r="CM355" s="553"/>
      <c r="CN355" s="553"/>
      <c r="CO355" s="553"/>
      <c r="CP355" s="553"/>
      <c r="CQ355" s="553"/>
      <c r="CR355" s="553"/>
      <c r="CS355" s="553"/>
      <c r="CT355" s="553"/>
      <c r="CU355" s="553"/>
      <c r="CV355" s="553"/>
      <c r="CW355" s="553"/>
      <c r="CX355" s="553"/>
      <c r="CY355" s="553"/>
      <c r="CZ355" s="553"/>
    </row>
    <row r="356" spans="1:104" ht="27.75" customHeight="1" x14ac:dyDescent="0.25">
      <c r="A356" s="640" t="s">
        <v>664</v>
      </c>
      <c r="B356" s="640"/>
      <c r="C356" s="640"/>
      <c r="D356" s="640"/>
      <c r="E356" s="640"/>
      <c r="F356" s="640"/>
      <c r="G356" s="640"/>
      <c r="H356" s="617" t="s">
        <v>693</v>
      </c>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18"/>
      <c r="AL356" s="618"/>
      <c r="AM356" s="618"/>
      <c r="AN356" s="618"/>
      <c r="AO356" s="618"/>
      <c r="AP356" s="618"/>
      <c r="AQ356" s="618"/>
      <c r="AR356" s="618"/>
      <c r="AS356" s="618"/>
      <c r="AT356" s="618"/>
      <c r="AU356" s="618"/>
      <c r="AV356" s="618"/>
      <c r="AW356" s="618"/>
      <c r="AX356" s="618"/>
      <c r="AY356" s="618"/>
      <c r="AZ356" s="618"/>
      <c r="BA356" s="618"/>
      <c r="BB356" s="618"/>
      <c r="BC356" s="618"/>
      <c r="BD356" s="618"/>
      <c r="BE356" s="618"/>
      <c r="BF356" s="618"/>
      <c r="BG356" s="618"/>
      <c r="BH356" s="618"/>
      <c r="BI356" s="618"/>
      <c r="BJ356" s="618"/>
      <c r="BK356" s="618"/>
      <c r="BL356" s="618"/>
      <c r="BM356" s="618"/>
      <c r="BN356" s="618"/>
      <c r="BO356" s="618"/>
      <c r="BP356" s="618"/>
      <c r="BQ356" s="618"/>
      <c r="BR356" s="619"/>
      <c r="BS356" s="552">
        <v>2</v>
      </c>
      <c r="BT356" s="552"/>
      <c r="BU356" s="552"/>
      <c r="BV356" s="552"/>
      <c r="BW356" s="552"/>
      <c r="BX356" s="552"/>
      <c r="BY356" s="552"/>
      <c r="BZ356" s="552"/>
      <c r="CA356" s="552"/>
      <c r="CB356" s="552"/>
      <c r="CC356" s="552"/>
      <c r="CD356" s="552"/>
      <c r="CE356" s="552"/>
      <c r="CF356" s="552"/>
      <c r="CG356" s="552"/>
      <c r="CH356" s="552"/>
      <c r="CI356" s="553">
        <v>216000</v>
      </c>
      <c r="CJ356" s="553"/>
      <c r="CK356" s="553"/>
      <c r="CL356" s="553"/>
      <c r="CM356" s="553"/>
      <c r="CN356" s="553"/>
      <c r="CO356" s="553"/>
      <c r="CP356" s="553"/>
      <c r="CQ356" s="553"/>
      <c r="CR356" s="553"/>
      <c r="CS356" s="553"/>
      <c r="CT356" s="553"/>
      <c r="CU356" s="553"/>
      <c r="CV356" s="553"/>
      <c r="CW356" s="553"/>
      <c r="CX356" s="553"/>
      <c r="CY356" s="553"/>
      <c r="CZ356" s="553"/>
    </row>
    <row r="357" spans="1:104" ht="27.75" customHeight="1" x14ac:dyDescent="0.25">
      <c r="A357" s="640" t="s">
        <v>665</v>
      </c>
      <c r="B357" s="640"/>
      <c r="C357" s="640"/>
      <c r="D357" s="640"/>
      <c r="E357" s="640"/>
      <c r="F357" s="640"/>
      <c r="G357" s="640"/>
      <c r="H357" s="617" t="s">
        <v>694</v>
      </c>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18"/>
      <c r="AL357" s="618"/>
      <c r="AM357" s="618"/>
      <c r="AN357" s="618"/>
      <c r="AO357" s="618"/>
      <c r="AP357" s="618"/>
      <c r="AQ357" s="618"/>
      <c r="AR357" s="618"/>
      <c r="AS357" s="618"/>
      <c r="AT357" s="618"/>
      <c r="AU357" s="618"/>
      <c r="AV357" s="618"/>
      <c r="AW357" s="618"/>
      <c r="AX357" s="618"/>
      <c r="AY357" s="618"/>
      <c r="AZ357" s="618"/>
      <c r="BA357" s="618"/>
      <c r="BB357" s="618"/>
      <c r="BC357" s="618"/>
      <c r="BD357" s="618"/>
      <c r="BE357" s="618"/>
      <c r="BF357" s="618"/>
      <c r="BG357" s="618"/>
      <c r="BH357" s="618"/>
      <c r="BI357" s="618"/>
      <c r="BJ357" s="618"/>
      <c r="BK357" s="618"/>
      <c r="BL357" s="618"/>
      <c r="BM357" s="618"/>
      <c r="BN357" s="618"/>
      <c r="BO357" s="618"/>
      <c r="BP357" s="618"/>
      <c r="BQ357" s="618"/>
      <c r="BR357" s="619"/>
      <c r="BS357" s="552">
        <v>1</v>
      </c>
      <c r="BT357" s="552"/>
      <c r="BU357" s="552"/>
      <c r="BV357" s="552"/>
      <c r="BW357" s="552"/>
      <c r="BX357" s="552"/>
      <c r="BY357" s="552"/>
      <c r="BZ357" s="552"/>
      <c r="CA357" s="552"/>
      <c r="CB357" s="552"/>
      <c r="CC357" s="552"/>
      <c r="CD357" s="552"/>
      <c r="CE357" s="552"/>
      <c r="CF357" s="552"/>
      <c r="CG357" s="552"/>
      <c r="CH357" s="552"/>
      <c r="CI357" s="553">
        <v>15000</v>
      </c>
      <c r="CJ357" s="553"/>
      <c r="CK357" s="553"/>
      <c r="CL357" s="553"/>
      <c r="CM357" s="553"/>
      <c r="CN357" s="553"/>
      <c r="CO357" s="553"/>
      <c r="CP357" s="553"/>
      <c r="CQ357" s="553"/>
      <c r="CR357" s="553"/>
      <c r="CS357" s="553"/>
      <c r="CT357" s="553"/>
      <c r="CU357" s="553"/>
      <c r="CV357" s="553"/>
      <c r="CW357" s="553"/>
      <c r="CX357" s="553"/>
      <c r="CY357" s="553"/>
      <c r="CZ357" s="553"/>
    </row>
    <row r="358" spans="1:104" ht="27.75" customHeight="1" x14ac:dyDescent="0.25">
      <c r="A358" s="640" t="s">
        <v>666</v>
      </c>
      <c r="B358" s="640"/>
      <c r="C358" s="640"/>
      <c r="D358" s="640"/>
      <c r="E358" s="640"/>
      <c r="F358" s="640"/>
      <c r="G358" s="640"/>
      <c r="H358" s="617" t="s">
        <v>695</v>
      </c>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18"/>
      <c r="AL358" s="618"/>
      <c r="AM358" s="618"/>
      <c r="AN358" s="618"/>
      <c r="AO358" s="618"/>
      <c r="AP358" s="618"/>
      <c r="AQ358" s="618"/>
      <c r="AR358" s="618"/>
      <c r="AS358" s="618"/>
      <c r="AT358" s="618"/>
      <c r="AU358" s="618"/>
      <c r="AV358" s="618"/>
      <c r="AW358" s="618"/>
      <c r="AX358" s="618"/>
      <c r="AY358" s="618"/>
      <c r="AZ358" s="618"/>
      <c r="BA358" s="618"/>
      <c r="BB358" s="618"/>
      <c r="BC358" s="618"/>
      <c r="BD358" s="618"/>
      <c r="BE358" s="618"/>
      <c r="BF358" s="618"/>
      <c r="BG358" s="618"/>
      <c r="BH358" s="618"/>
      <c r="BI358" s="618"/>
      <c r="BJ358" s="618"/>
      <c r="BK358" s="618"/>
      <c r="BL358" s="618"/>
      <c r="BM358" s="618"/>
      <c r="BN358" s="618"/>
      <c r="BO358" s="618"/>
      <c r="BP358" s="618"/>
      <c r="BQ358" s="618"/>
      <c r="BR358" s="619"/>
      <c r="BS358" s="552">
        <v>1</v>
      </c>
      <c r="BT358" s="552"/>
      <c r="BU358" s="552"/>
      <c r="BV358" s="552"/>
      <c r="BW358" s="552"/>
      <c r="BX358" s="552"/>
      <c r="BY358" s="552"/>
      <c r="BZ358" s="552"/>
      <c r="CA358" s="552"/>
      <c r="CB358" s="552"/>
      <c r="CC358" s="552"/>
      <c r="CD358" s="552"/>
      <c r="CE358" s="552"/>
      <c r="CF358" s="552"/>
      <c r="CG358" s="552"/>
      <c r="CH358" s="552"/>
      <c r="CI358" s="553">
        <v>185000</v>
      </c>
      <c r="CJ358" s="553"/>
      <c r="CK358" s="553"/>
      <c r="CL358" s="553"/>
      <c r="CM358" s="553"/>
      <c r="CN358" s="553"/>
      <c r="CO358" s="553"/>
      <c r="CP358" s="553"/>
      <c r="CQ358" s="553"/>
      <c r="CR358" s="553"/>
      <c r="CS358" s="553"/>
      <c r="CT358" s="553"/>
      <c r="CU358" s="553"/>
      <c r="CV358" s="553"/>
      <c r="CW358" s="553"/>
      <c r="CX358" s="553"/>
      <c r="CY358" s="553"/>
      <c r="CZ358" s="553"/>
    </row>
    <row r="359" spans="1:104" ht="27.75" customHeight="1" x14ac:dyDescent="0.25">
      <c r="A359" s="640" t="s">
        <v>393</v>
      </c>
      <c r="B359" s="640"/>
      <c r="C359" s="640"/>
      <c r="D359" s="640"/>
      <c r="E359" s="640"/>
      <c r="F359" s="640"/>
      <c r="G359" s="640"/>
      <c r="H359" s="617" t="s">
        <v>696</v>
      </c>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18"/>
      <c r="AL359" s="618"/>
      <c r="AM359" s="618"/>
      <c r="AN359" s="618"/>
      <c r="AO359" s="618"/>
      <c r="AP359" s="618"/>
      <c r="AQ359" s="618"/>
      <c r="AR359" s="618"/>
      <c r="AS359" s="618"/>
      <c r="AT359" s="618"/>
      <c r="AU359" s="618"/>
      <c r="AV359" s="618"/>
      <c r="AW359" s="618"/>
      <c r="AX359" s="618"/>
      <c r="AY359" s="618"/>
      <c r="AZ359" s="618"/>
      <c r="BA359" s="618"/>
      <c r="BB359" s="618"/>
      <c r="BC359" s="618"/>
      <c r="BD359" s="618"/>
      <c r="BE359" s="618"/>
      <c r="BF359" s="618"/>
      <c r="BG359" s="618"/>
      <c r="BH359" s="618"/>
      <c r="BI359" s="618"/>
      <c r="BJ359" s="618"/>
      <c r="BK359" s="618"/>
      <c r="BL359" s="618"/>
      <c r="BM359" s="618"/>
      <c r="BN359" s="618"/>
      <c r="BO359" s="618"/>
      <c r="BP359" s="618"/>
      <c r="BQ359" s="618"/>
      <c r="BR359" s="619"/>
      <c r="BS359" s="552">
        <v>1</v>
      </c>
      <c r="BT359" s="552"/>
      <c r="BU359" s="552"/>
      <c r="BV359" s="552"/>
      <c r="BW359" s="552"/>
      <c r="BX359" s="552"/>
      <c r="BY359" s="552"/>
      <c r="BZ359" s="552"/>
      <c r="CA359" s="552"/>
      <c r="CB359" s="552"/>
      <c r="CC359" s="552"/>
      <c r="CD359" s="552"/>
      <c r="CE359" s="552"/>
      <c r="CF359" s="552"/>
      <c r="CG359" s="552"/>
      <c r="CH359" s="552"/>
      <c r="CI359" s="553">
        <v>20000</v>
      </c>
      <c r="CJ359" s="553"/>
      <c r="CK359" s="553"/>
      <c r="CL359" s="553"/>
      <c r="CM359" s="553"/>
      <c r="CN359" s="553"/>
      <c r="CO359" s="553"/>
      <c r="CP359" s="553"/>
      <c r="CQ359" s="553"/>
      <c r="CR359" s="553"/>
      <c r="CS359" s="553"/>
      <c r="CT359" s="553"/>
      <c r="CU359" s="553"/>
      <c r="CV359" s="553"/>
      <c r="CW359" s="553"/>
      <c r="CX359" s="553"/>
      <c r="CY359" s="553"/>
      <c r="CZ359" s="553"/>
    </row>
    <row r="360" spans="1:104" ht="27.75" customHeight="1" x14ac:dyDescent="0.25">
      <c r="A360" s="640" t="s">
        <v>667</v>
      </c>
      <c r="B360" s="640"/>
      <c r="C360" s="640"/>
      <c r="D360" s="640"/>
      <c r="E360" s="640"/>
      <c r="F360" s="640"/>
      <c r="G360" s="640"/>
      <c r="H360" s="617" t="s">
        <v>697</v>
      </c>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18"/>
      <c r="AL360" s="618"/>
      <c r="AM360" s="618"/>
      <c r="AN360" s="618"/>
      <c r="AO360" s="618"/>
      <c r="AP360" s="618"/>
      <c r="AQ360" s="618"/>
      <c r="AR360" s="618"/>
      <c r="AS360" s="618"/>
      <c r="AT360" s="618"/>
      <c r="AU360" s="618"/>
      <c r="AV360" s="618"/>
      <c r="AW360" s="618"/>
      <c r="AX360" s="618"/>
      <c r="AY360" s="618"/>
      <c r="AZ360" s="618"/>
      <c r="BA360" s="618"/>
      <c r="BB360" s="618"/>
      <c r="BC360" s="618"/>
      <c r="BD360" s="618"/>
      <c r="BE360" s="618"/>
      <c r="BF360" s="618"/>
      <c r="BG360" s="618"/>
      <c r="BH360" s="618"/>
      <c r="BI360" s="618"/>
      <c r="BJ360" s="618"/>
      <c r="BK360" s="618"/>
      <c r="BL360" s="618"/>
      <c r="BM360" s="618"/>
      <c r="BN360" s="618"/>
      <c r="BO360" s="618"/>
      <c r="BP360" s="618"/>
      <c r="BQ360" s="618"/>
      <c r="BR360" s="619"/>
      <c r="BS360" s="552">
        <v>1</v>
      </c>
      <c r="BT360" s="552"/>
      <c r="BU360" s="552"/>
      <c r="BV360" s="552"/>
      <c r="BW360" s="552"/>
      <c r="BX360" s="552"/>
      <c r="BY360" s="552"/>
      <c r="BZ360" s="552"/>
      <c r="CA360" s="552"/>
      <c r="CB360" s="552"/>
      <c r="CC360" s="552"/>
      <c r="CD360" s="552"/>
      <c r="CE360" s="552"/>
      <c r="CF360" s="552"/>
      <c r="CG360" s="552"/>
      <c r="CH360" s="552"/>
      <c r="CI360" s="553">
        <v>170000</v>
      </c>
      <c r="CJ360" s="553"/>
      <c r="CK360" s="553"/>
      <c r="CL360" s="553"/>
      <c r="CM360" s="553"/>
      <c r="CN360" s="553"/>
      <c r="CO360" s="553"/>
      <c r="CP360" s="553"/>
      <c r="CQ360" s="553"/>
      <c r="CR360" s="553"/>
      <c r="CS360" s="553"/>
      <c r="CT360" s="553"/>
      <c r="CU360" s="553"/>
      <c r="CV360" s="553"/>
      <c r="CW360" s="553"/>
      <c r="CX360" s="553"/>
      <c r="CY360" s="553"/>
      <c r="CZ360" s="553"/>
    </row>
    <row r="361" spans="1:104" ht="27.75" customHeight="1" x14ac:dyDescent="0.25">
      <c r="A361" s="640" t="s">
        <v>668</v>
      </c>
      <c r="B361" s="640"/>
      <c r="C361" s="640"/>
      <c r="D361" s="640"/>
      <c r="E361" s="640"/>
      <c r="F361" s="640"/>
      <c r="G361" s="640"/>
      <c r="H361" s="617" t="s">
        <v>698</v>
      </c>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18"/>
      <c r="AL361" s="618"/>
      <c r="AM361" s="618"/>
      <c r="AN361" s="618"/>
      <c r="AO361" s="618"/>
      <c r="AP361" s="618"/>
      <c r="AQ361" s="618"/>
      <c r="AR361" s="618"/>
      <c r="AS361" s="618"/>
      <c r="AT361" s="618"/>
      <c r="AU361" s="618"/>
      <c r="AV361" s="618"/>
      <c r="AW361" s="618"/>
      <c r="AX361" s="618"/>
      <c r="AY361" s="618"/>
      <c r="AZ361" s="618"/>
      <c r="BA361" s="618"/>
      <c r="BB361" s="618"/>
      <c r="BC361" s="618"/>
      <c r="BD361" s="618"/>
      <c r="BE361" s="618"/>
      <c r="BF361" s="618"/>
      <c r="BG361" s="618"/>
      <c r="BH361" s="618"/>
      <c r="BI361" s="618"/>
      <c r="BJ361" s="618"/>
      <c r="BK361" s="618"/>
      <c r="BL361" s="618"/>
      <c r="BM361" s="618"/>
      <c r="BN361" s="618"/>
      <c r="BO361" s="618"/>
      <c r="BP361" s="618"/>
      <c r="BQ361" s="618"/>
      <c r="BR361" s="619"/>
      <c r="BS361" s="552">
        <v>1</v>
      </c>
      <c r="BT361" s="552"/>
      <c r="BU361" s="552"/>
      <c r="BV361" s="552"/>
      <c r="BW361" s="552"/>
      <c r="BX361" s="552"/>
      <c r="BY361" s="552"/>
      <c r="BZ361" s="552"/>
      <c r="CA361" s="552"/>
      <c r="CB361" s="552"/>
      <c r="CC361" s="552"/>
      <c r="CD361" s="552"/>
      <c r="CE361" s="552"/>
      <c r="CF361" s="552"/>
      <c r="CG361" s="552"/>
      <c r="CH361" s="552"/>
      <c r="CI361" s="553">
        <v>200000</v>
      </c>
      <c r="CJ361" s="553"/>
      <c r="CK361" s="553"/>
      <c r="CL361" s="553"/>
      <c r="CM361" s="553"/>
      <c r="CN361" s="553"/>
      <c r="CO361" s="553"/>
      <c r="CP361" s="553"/>
      <c r="CQ361" s="553"/>
      <c r="CR361" s="553"/>
      <c r="CS361" s="553"/>
      <c r="CT361" s="553"/>
      <c r="CU361" s="553"/>
      <c r="CV361" s="553"/>
      <c r="CW361" s="553"/>
      <c r="CX361" s="553"/>
      <c r="CY361" s="553"/>
      <c r="CZ361" s="553"/>
    </row>
    <row r="362" spans="1:104" ht="27.75" customHeight="1" x14ac:dyDescent="0.25">
      <c r="A362" s="640" t="s">
        <v>669</v>
      </c>
      <c r="B362" s="640"/>
      <c r="C362" s="640"/>
      <c r="D362" s="640"/>
      <c r="E362" s="640"/>
      <c r="F362" s="640"/>
      <c r="G362" s="640"/>
      <c r="H362" s="617" t="s">
        <v>507</v>
      </c>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18"/>
      <c r="AL362" s="618"/>
      <c r="AM362" s="618"/>
      <c r="AN362" s="618"/>
      <c r="AO362" s="618"/>
      <c r="AP362" s="618"/>
      <c r="AQ362" s="618"/>
      <c r="AR362" s="618"/>
      <c r="AS362" s="618"/>
      <c r="AT362" s="618"/>
      <c r="AU362" s="618"/>
      <c r="AV362" s="618"/>
      <c r="AW362" s="618"/>
      <c r="AX362" s="618"/>
      <c r="AY362" s="618"/>
      <c r="AZ362" s="618"/>
      <c r="BA362" s="618"/>
      <c r="BB362" s="618"/>
      <c r="BC362" s="618"/>
      <c r="BD362" s="618"/>
      <c r="BE362" s="618"/>
      <c r="BF362" s="618"/>
      <c r="BG362" s="618"/>
      <c r="BH362" s="618"/>
      <c r="BI362" s="618"/>
      <c r="BJ362" s="618"/>
      <c r="BK362" s="618"/>
      <c r="BL362" s="618"/>
      <c r="BM362" s="618"/>
      <c r="BN362" s="618"/>
      <c r="BO362" s="618"/>
      <c r="BP362" s="618"/>
      <c r="BQ362" s="618"/>
      <c r="BR362" s="619"/>
      <c r="BS362" s="552">
        <v>1</v>
      </c>
      <c r="BT362" s="552"/>
      <c r="BU362" s="552"/>
      <c r="BV362" s="552"/>
      <c r="BW362" s="552"/>
      <c r="BX362" s="552"/>
      <c r="BY362" s="552"/>
      <c r="BZ362" s="552"/>
      <c r="CA362" s="552"/>
      <c r="CB362" s="552"/>
      <c r="CC362" s="552"/>
      <c r="CD362" s="552"/>
      <c r="CE362" s="552"/>
      <c r="CF362" s="552"/>
      <c r="CG362" s="552"/>
      <c r="CH362" s="552"/>
      <c r="CI362" s="553">
        <v>8000</v>
      </c>
      <c r="CJ362" s="553"/>
      <c r="CK362" s="553"/>
      <c r="CL362" s="553"/>
      <c r="CM362" s="553"/>
      <c r="CN362" s="553"/>
      <c r="CO362" s="553"/>
      <c r="CP362" s="553"/>
      <c r="CQ362" s="553"/>
      <c r="CR362" s="553"/>
      <c r="CS362" s="553"/>
      <c r="CT362" s="553"/>
      <c r="CU362" s="553"/>
      <c r="CV362" s="553"/>
      <c r="CW362" s="553"/>
      <c r="CX362" s="553"/>
      <c r="CY362" s="553"/>
      <c r="CZ362" s="553"/>
    </row>
    <row r="363" spans="1:104" ht="27.75" customHeight="1" x14ac:dyDescent="0.25">
      <c r="A363" s="640"/>
      <c r="B363" s="640"/>
      <c r="C363" s="640"/>
      <c r="D363" s="640"/>
      <c r="E363" s="640"/>
      <c r="F363" s="640"/>
      <c r="G363" s="640"/>
      <c r="H363" s="617"/>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18"/>
      <c r="AL363" s="618"/>
      <c r="AM363" s="618"/>
      <c r="AN363" s="618"/>
      <c r="AO363" s="618"/>
      <c r="AP363" s="618"/>
      <c r="AQ363" s="618"/>
      <c r="AR363" s="618"/>
      <c r="AS363" s="618"/>
      <c r="AT363" s="618"/>
      <c r="AU363" s="618"/>
      <c r="AV363" s="618"/>
      <c r="AW363" s="618"/>
      <c r="AX363" s="618"/>
      <c r="AY363" s="618"/>
      <c r="AZ363" s="618"/>
      <c r="BA363" s="618"/>
      <c r="BB363" s="618"/>
      <c r="BC363" s="618"/>
      <c r="BD363" s="618"/>
      <c r="BE363" s="618"/>
      <c r="BF363" s="618"/>
      <c r="BG363" s="618"/>
      <c r="BH363" s="618"/>
      <c r="BI363" s="618"/>
      <c r="BJ363" s="618"/>
      <c r="BK363" s="618"/>
      <c r="BL363" s="618"/>
      <c r="BM363" s="618"/>
      <c r="BN363" s="618"/>
      <c r="BO363" s="618"/>
      <c r="BP363" s="618"/>
      <c r="BQ363" s="618"/>
      <c r="BR363" s="619"/>
      <c r="BS363" s="552"/>
      <c r="BT363" s="552"/>
      <c r="BU363" s="552"/>
      <c r="BV363" s="552"/>
      <c r="BW363" s="552"/>
      <c r="BX363" s="552"/>
      <c r="BY363" s="552"/>
      <c r="BZ363" s="552"/>
      <c r="CA363" s="552"/>
      <c r="CB363" s="552"/>
      <c r="CC363" s="552"/>
      <c r="CD363" s="552"/>
      <c r="CE363" s="552"/>
      <c r="CF363" s="552"/>
      <c r="CG363" s="552"/>
      <c r="CH363" s="552"/>
      <c r="CI363" s="553"/>
      <c r="CJ363" s="553"/>
      <c r="CK363" s="553"/>
      <c r="CL363" s="553"/>
      <c r="CM363" s="553"/>
      <c r="CN363" s="553"/>
      <c r="CO363" s="553"/>
      <c r="CP363" s="553"/>
      <c r="CQ363" s="553"/>
      <c r="CR363" s="553"/>
      <c r="CS363" s="553"/>
      <c r="CT363" s="553"/>
      <c r="CU363" s="553"/>
      <c r="CV363" s="553"/>
      <c r="CW363" s="553"/>
      <c r="CX363" s="553"/>
      <c r="CY363" s="553"/>
      <c r="CZ363" s="553"/>
    </row>
    <row r="364" spans="1:104" ht="15" customHeight="1" x14ac:dyDescent="0.25">
      <c r="A364" s="549" t="s">
        <v>262</v>
      </c>
      <c r="B364" s="550"/>
      <c r="C364" s="550"/>
      <c r="D364" s="550"/>
      <c r="E364" s="550"/>
      <c r="F364" s="550"/>
      <c r="G364" s="550"/>
      <c r="H364" s="550"/>
      <c r="I364" s="550"/>
      <c r="J364" s="550"/>
      <c r="K364" s="550"/>
      <c r="L364" s="550"/>
      <c r="M364" s="550"/>
      <c r="N364" s="550"/>
      <c r="O364" s="550"/>
      <c r="P364" s="550"/>
      <c r="Q364" s="550"/>
      <c r="R364" s="550"/>
      <c r="S364" s="550"/>
      <c r="T364" s="550"/>
      <c r="U364" s="550"/>
      <c r="V364" s="550"/>
      <c r="W364" s="550"/>
      <c r="X364" s="550"/>
      <c r="Y364" s="550"/>
      <c r="Z364" s="550"/>
      <c r="AA364" s="550"/>
      <c r="AB364" s="550"/>
      <c r="AC364" s="550"/>
      <c r="AD364" s="550"/>
      <c r="AE364" s="550"/>
      <c r="AF364" s="550"/>
      <c r="AG364" s="550"/>
      <c r="AH364" s="550"/>
      <c r="AI364" s="550"/>
      <c r="AJ364" s="550"/>
      <c r="AK364" s="550"/>
      <c r="AL364" s="550"/>
      <c r="AM364" s="550"/>
      <c r="AN364" s="550"/>
      <c r="AO364" s="550"/>
      <c r="AP364" s="550"/>
      <c r="AQ364" s="550"/>
      <c r="AR364" s="550"/>
      <c r="AS364" s="550"/>
      <c r="AT364" s="550"/>
      <c r="AU364" s="550"/>
      <c r="AV364" s="550"/>
      <c r="AW364" s="550"/>
      <c r="AX364" s="550"/>
      <c r="AY364" s="550"/>
      <c r="AZ364" s="550"/>
      <c r="BA364" s="550"/>
      <c r="BB364" s="550"/>
      <c r="BC364" s="550"/>
      <c r="BD364" s="550"/>
      <c r="BE364" s="550"/>
      <c r="BF364" s="550"/>
      <c r="BG364" s="550"/>
      <c r="BH364" s="550"/>
      <c r="BI364" s="550"/>
      <c r="BJ364" s="550"/>
      <c r="BK364" s="550"/>
      <c r="BL364" s="550"/>
      <c r="BM364" s="550"/>
      <c r="BN364" s="550"/>
      <c r="BO364" s="550"/>
      <c r="BP364" s="550"/>
      <c r="BQ364" s="550"/>
      <c r="BR364" s="551"/>
      <c r="BS364" s="552" t="s">
        <v>4</v>
      </c>
      <c r="BT364" s="552"/>
      <c r="BU364" s="552"/>
      <c r="BV364" s="552"/>
      <c r="BW364" s="552"/>
      <c r="BX364" s="552"/>
      <c r="BY364" s="552"/>
      <c r="BZ364" s="552"/>
      <c r="CA364" s="552"/>
      <c r="CB364" s="552"/>
      <c r="CC364" s="552"/>
      <c r="CD364" s="552"/>
      <c r="CE364" s="552"/>
      <c r="CF364" s="552"/>
      <c r="CG364" s="552"/>
      <c r="CH364" s="552"/>
      <c r="CI364" s="608">
        <f>SUM(CI337:CZ362)</f>
        <v>4712054.43</v>
      </c>
      <c r="CJ364" s="609"/>
      <c r="CK364" s="609"/>
      <c r="CL364" s="609"/>
      <c r="CM364" s="609"/>
      <c r="CN364" s="609"/>
      <c r="CO364" s="609"/>
      <c r="CP364" s="609"/>
      <c r="CQ364" s="609"/>
      <c r="CR364" s="609"/>
      <c r="CS364" s="609"/>
      <c r="CT364" s="609"/>
      <c r="CU364" s="609"/>
      <c r="CV364" s="609"/>
      <c r="CW364" s="609"/>
      <c r="CX364" s="609"/>
      <c r="CY364" s="609"/>
      <c r="CZ364" s="610"/>
    </row>
    <row r="365" spans="1:104" ht="15" customHeight="1" x14ac:dyDescent="0.25">
      <c r="A365" s="633" t="s">
        <v>539</v>
      </c>
      <c r="B365" s="634"/>
      <c r="C365" s="634"/>
      <c r="D365" s="634"/>
      <c r="E365" s="634"/>
      <c r="F365" s="634"/>
      <c r="G365" s="634"/>
      <c r="H365" s="634"/>
      <c r="I365" s="634"/>
      <c r="J365" s="634"/>
      <c r="K365" s="634"/>
      <c r="L365" s="634"/>
      <c r="M365" s="634"/>
      <c r="N365" s="634"/>
      <c r="O365" s="634"/>
      <c r="P365" s="634"/>
      <c r="Q365" s="634"/>
      <c r="R365" s="634"/>
      <c r="S365" s="634"/>
      <c r="T365" s="634"/>
      <c r="U365" s="634"/>
      <c r="V365" s="634"/>
      <c r="W365" s="634"/>
      <c r="X365" s="634"/>
      <c r="Y365" s="634"/>
      <c r="Z365" s="634"/>
      <c r="AA365" s="634"/>
      <c r="AB365" s="634"/>
      <c r="AC365" s="634"/>
      <c r="AD365" s="634"/>
      <c r="AE365" s="634"/>
      <c r="AF365" s="634"/>
      <c r="AG365" s="634"/>
      <c r="AH365" s="634"/>
      <c r="AI365" s="634"/>
      <c r="AJ365" s="634"/>
      <c r="AK365" s="634"/>
      <c r="AL365" s="634"/>
      <c r="AM365" s="634"/>
      <c r="AN365" s="634"/>
      <c r="AO365" s="634"/>
      <c r="AP365" s="634"/>
      <c r="AQ365" s="634"/>
      <c r="AR365" s="634"/>
      <c r="AS365" s="634"/>
      <c r="AT365" s="634"/>
      <c r="AU365" s="634"/>
      <c r="AV365" s="634"/>
      <c r="AW365" s="634"/>
      <c r="AX365" s="634"/>
      <c r="AY365" s="634"/>
      <c r="AZ365" s="634"/>
      <c r="BA365" s="634"/>
      <c r="BB365" s="634"/>
      <c r="BC365" s="634"/>
      <c r="BD365" s="634"/>
      <c r="BE365" s="634"/>
      <c r="BF365" s="634"/>
      <c r="BG365" s="634"/>
      <c r="BH365" s="634"/>
      <c r="BI365" s="634"/>
      <c r="BJ365" s="634"/>
      <c r="BK365" s="634"/>
      <c r="BL365" s="634"/>
      <c r="BM365" s="634"/>
      <c r="BN365" s="634"/>
      <c r="BO365" s="634"/>
      <c r="BP365" s="634"/>
      <c r="BQ365" s="634"/>
      <c r="BR365" s="634"/>
      <c r="BS365" s="634"/>
      <c r="BT365" s="634"/>
      <c r="BU365" s="634"/>
      <c r="BV365" s="634"/>
      <c r="BW365" s="634"/>
      <c r="BX365" s="634"/>
      <c r="BY365" s="634"/>
      <c r="BZ365" s="634"/>
      <c r="CA365" s="634"/>
      <c r="CB365" s="634"/>
      <c r="CC365" s="634"/>
      <c r="CD365" s="634"/>
      <c r="CE365" s="634"/>
      <c r="CF365" s="634"/>
      <c r="CG365" s="634"/>
      <c r="CH365" s="634"/>
      <c r="CI365" s="634"/>
      <c r="CJ365" s="634"/>
      <c r="CK365" s="634"/>
      <c r="CL365" s="634"/>
      <c r="CM365" s="634"/>
      <c r="CN365" s="634"/>
      <c r="CO365" s="634"/>
      <c r="CP365" s="634"/>
      <c r="CQ365" s="634"/>
      <c r="CR365" s="634"/>
      <c r="CS365" s="634"/>
      <c r="CT365" s="634"/>
      <c r="CU365" s="634"/>
      <c r="CV365" s="634"/>
      <c r="CW365" s="634"/>
      <c r="CX365" s="634"/>
      <c r="CY365" s="634"/>
      <c r="CZ365" s="635"/>
    </row>
    <row r="366" spans="1:104" ht="27" customHeight="1" x14ac:dyDescent="0.25">
      <c r="A366" s="640" t="s">
        <v>66</v>
      </c>
      <c r="B366" s="640"/>
      <c r="C366" s="640"/>
      <c r="D366" s="640"/>
      <c r="E366" s="640"/>
      <c r="F366" s="640"/>
      <c r="G366" s="640"/>
      <c r="H366" s="617" t="s">
        <v>710</v>
      </c>
      <c r="I366" s="618"/>
      <c r="J366" s="618"/>
      <c r="K366" s="618"/>
      <c r="L366" s="618"/>
      <c r="M366" s="618"/>
      <c r="N366" s="618"/>
      <c r="O366" s="618"/>
      <c r="P366" s="618"/>
      <c r="Q366" s="618"/>
      <c r="R366" s="618"/>
      <c r="S366" s="618"/>
      <c r="T366" s="618"/>
      <c r="U366" s="618"/>
      <c r="V366" s="618"/>
      <c r="W366" s="618"/>
      <c r="X366" s="618"/>
      <c r="Y366" s="618"/>
      <c r="Z366" s="618"/>
      <c r="AA366" s="618"/>
      <c r="AB366" s="618"/>
      <c r="AC366" s="618"/>
      <c r="AD366" s="618"/>
      <c r="AE366" s="618"/>
      <c r="AF366" s="618"/>
      <c r="AG366" s="618"/>
      <c r="AH366" s="618"/>
      <c r="AI366" s="618"/>
      <c r="AJ366" s="618"/>
      <c r="AK366" s="618"/>
      <c r="AL366" s="618"/>
      <c r="AM366" s="618"/>
      <c r="AN366" s="618"/>
      <c r="AO366" s="618"/>
      <c r="AP366" s="618"/>
      <c r="AQ366" s="618"/>
      <c r="AR366" s="618"/>
      <c r="AS366" s="618"/>
      <c r="AT366" s="618"/>
      <c r="AU366" s="618"/>
      <c r="AV366" s="618"/>
      <c r="AW366" s="618"/>
      <c r="AX366" s="618"/>
      <c r="AY366" s="618"/>
      <c r="AZ366" s="618"/>
      <c r="BA366" s="618"/>
      <c r="BB366" s="618"/>
      <c r="BC366" s="618"/>
      <c r="BD366" s="618"/>
      <c r="BE366" s="618"/>
      <c r="BF366" s="618"/>
      <c r="BG366" s="618"/>
      <c r="BH366" s="618"/>
      <c r="BI366" s="618"/>
      <c r="BJ366" s="618"/>
      <c r="BK366" s="618"/>
      <c r="BL366" s="618"/>
      <c r="BM366" s="618"/>
      <c r="BN366" s="618"/>
      <c r="BO366" s="618"/>
      <c r="BP366" s="618"/>
      <c r="BQ366" s="618"/>
      <c r="BR366" s="619"/>
      <c r="BS366" s="552">
        <v>1</v>
      </c>
      <c r="BT366" s="552"/>
      <c r="BU366" s="552"/>
      <c r="BV366" s="552"/>
      <c r="BW366" s="552"/>
      <c r="BX366" s="552"/>
      <c r="BY366" s="552"/>
      <c r="BZ366" s="552"/>
      <c r="CA366" s="552"/>
      <c r="CB366" s="552"/>
      <c r="CC366" s="552"/>
      <c r="CD366" s="552"/>
      <c r="CE366" s="552"/>
      <c r="CF366" s="552"/>
      <c r="CG366" s="552"/>
      <c r="CH366" s="552"/>
      <c r="CI366" s="553">
        <v>165240</v>
      </c>
      <c r="CJ366" s="553"/>
      <c r="CK366" s="553"/>
      <c r="CL366" s="553"/>
      <c r="CM366" s="553"/>
      <c r="CN366" s="553"/>
      <c r="CO366" s="553"/>
      <c r="CP366" s="553"/>
      <c r="CQ366" s="553"/>
      <c r="CR366" s="553"/>
      <c r="CS366" s="553"/>
      <c r="CT366" s="553"/>
      <c r="CU366" s="553"/>
      <c r="CV366" s="553"/>
      <c r="CW366" s="553"/>
      <c r="CX366" s="553"/>
      <c r="CY366" s="553"/>
      <c r="CZ366" s="553"/>
    </row>
    <row r="367" spans="1:104" ht="27" customHeight="1" x14ac:dyDescent="0.25">
      <c r="A367" s="640" t="s">
        <v>70</v>
      </c>
      <c r="B367" s="640"/>
      <c r="C367" s="640"/>
      <c r="D367" s="640"/>
      <c r="E367" s="640"/>
      <c r="F367" s="640"/>
      <c r="G367" s="640"/>
      <c r="H367" s="617" t="s">
        <v>709</v>
      </c>
      <c r="I367" s="618"/>
      <c r="J367" s="618"/>
      <c r="K367" s="618"/>
      <c r="L367" s="618"/>
      <c r="M367" s="618"/>
      <c r="N367" s="618"/>
      <c r="O367" s="618"/>
      <c r="P367" s="618"/>
      <c r="Q367" s="618"/>
      <c r="R367" s="618"/>
      <c r="S367" s="618"/>
      <c r="T367" s="618"/>
      <c r="U367" s="618"/>
      <c r="V367" s="618"/>
      <c r="W367" s="618"/>
      <c r="X367" s="618"/>
      <c r="Y367" s="618"/>
      <c r="Z367" s="618"/>
      <c r="AA367" s="618"/>
      <c r="AB367" s="618"/>
      <c r="AC367" s="618"/>
      <c r="AD367" s="618"/>
      <c r="AE367" s="618"/>
      <c r="AF367" s="618"/>
      <c r="AG367" s="618"/>
      <c r="AH367" s="618"/>
      <c r="AI367" s="618"/>
      <c r="AJ367" s="618"/>
      <c r="AK367" s="618"/>
      <c r="AL367" s="618"/>
      <c r="AM367" s="618"/>
      <c r="AN367" s="618"/>
      <c r="AO367" s="618"/>
      <c r="AP367" s="618"/>
      <c r="AQ367" s="618"/>
      <c r="AR367" s="618"/>
      <c r="AS367" s="618"/>
      <c r="AT367" s="618"/>
      <c r="AU367" s="618"/>
      <c r="AV367" s="618"/>
      <c r="AW367" s="618"/>
      <c r="AX367" s="618"/>
      <c r="AY367" s="618"/>
      <c r="AZ367" s="618"/>
      <c r="BA367" s="618"/>
      <c r="BB367" s="618"/>
      <c r="BC367" s="618"/>
      <c r="BD367" s="618"/>
      <c r="BE367" s="618"/>
      <c r="BF367" s="618"/>
      <c r="BG367" s="618"/>
      <c r="BH367" s="618"/>
      <c r="BI367" s="618"/>
      <c r="BJ367" s="618"/>
      <c r="BK367" s="618"/>
      <c r="BL367" s="618"/>
      <c r="BM367" s="618"/>
      <c r="BN367" s="618"/>
      <c r="BO367" s="618"/>
      <c r="BP367" s="618"/>
      <c r="BQ367" s="618"/>
      <c r="BR367" s="619"/>
      <c r="BS367" s="552">
        <v>1</v>
      </c>
      <c r="BT367" s="552"/>
      <c r="BU367" s="552"/>
      <c r="BV367" s="552"/>
      <c r="BW367" s="552"/>
      <c r="BX367" s="552"/>
      <c r="BY367" s="552"/>
      <c r="BZ367" s="552"/>
      <c r="CA367" s="552"/>
      <c r="CB367" s="552"/>
      <c r="CC367" s="552"/>
      <c r="CD367" s="552"/>
      <c r="CE367" s="552"/>
      <c r="CF367" s="552"/>
      <c r="CG367" s="552"/>
      <c r="CH367" s="552"/>
      <c r="CI367" s="553">
        <v>3000</v>
      </c>
      <c r="CJ367" s="553"/>
      <c r="CK367" s="553"/>
      <c r="CL367" s="553"/>
      <c r="CM367" s="553"/>
      <c r="CN367" s="553"/>
      <c r="CO367" s="553"/>
      <c r="CP367" s="553"/>
      <c r="CQ367" s="553"/>
      <c r="CR367" s="553"/>
      <c r="CS367" s="553"/>
      <c r="CT367" s="553"/>
      <c r="CU367" s="553"/>
      <c r="CV367" s="553"/>
      <c r="CW367" s="553"/>
      <c r="CX367" s="553"/>
      <c r="CY367" s="553"/>
      <c r="CZ367" s="553"/>
    </row>
    <row r="368" spans="1:104" ht="15" customHeight="1" x14ac:dyDescent="0.25">
      <c r="A368" s="668" t="s">
        <v>262</v>
      </c>
      <c r="B368" s="669"/>
      <c r="C368" s="669"/>
      <c r="D368" s="669"/>
      <c r="E368" s="669"/>
      <c r="F368" s="669"/>
      <c r="G368" s="669"/>
      <c r="H368" s="669"/>
      <c r="I368" s="669"/>
      <c r="J368" s="669"/>
      <c r="K368" s="669"/>
      <c r="L368" s="669"/>
      <c r="M368" s="669"/>
      <c r="N368" s="669"/>
      <c r="O368" s="669"/>
      <c r="P368" s="669"/>
      <c r="Q368" s="669"/>
      <c r="R368" s="669"/>
      <c r="S368" s="669"/>
      <c r="T368" s="669"/>
      <c r="U368" s="669"/>
      <c r="V368" s="669"/>
      <c r="W368" s="669"/>
      <c r="X368" s="669"/>
      <c r="Y368" s="669"/>
      <c r="Z368" s="669"/>
      <c r="AA368" s="669"/>
      <c r="AB368" s="669"/>
      <c r="AC368" s="669"/>
      <c r="AD368" s="669"/>
      <c r="AE368" s="669"/>
      <c r="AF368" s="669"/>
      <c r="AG368" s="669"/>
      <c r="AH368" s="669"/>
      <c r="AI368" s="669"/>
      <c r="AJ368" s="669"/>
      <c r="AK368" s="669"/>
      <c r="AL368" s="669"/>
      <c r="AM368" s="669"/>
      <c r="AN368" s="669"/>
      <c r="AO368" s="669"/>
      <c r="AP368" s="669"/>
      <c r="AQ368" s="669"/>
      <c r="AR368" s="669"/>
      <c r="AS368" s="669"/>
      <c r="AT368" s="669"/>
      <c r="AU368" s="669"/>
      <c r="AV368" s="669"/>
      <c r="AW368" s="669"/>
      <c r="AX368" s="669"/>
      <c r="AY368" s="669"/>
      <c r="AZ368" s="669"/>
      <c r="BA368" s="669"/>
      <c r="BB368" s="669"/>
      <c r="BC368" s="669"/>
      <c r="BD368" s="669"/>
      <c r="BE368" s="669"/>
      <c r="BF368" s="669"/>
      <c r="BG368" s="669"/>
      <c r="BH368" s="669"/>
      <c r="BI368" s="669"/>
      <c r="BJ368" s="669"/>
      <c r="BK368" s="669"/>
      <c r="BL368" s="669"/>
      <c r="BM368" s="669"/>
      <c r="BN368" s="669"/>
      <c r="BO368" s="669"/>
      <c r="BP368" s="669"/>
      <c r="BQ368" s="669"/>
      <c r="BR368" s="670"/>
      <c r="BS368" s="552" t="s">
        <v>4</v>
      </c>
      <c r="BT368" s="552"/>
      <c r="BU368" s="552"/>
      <c r="BV368" s="552"/>
      <c r="BW368" s="552"/>
      <c r="BX368" s="552"/>
      <c r="BY368" s="552"/>
      <c r="BZ368" s="552"/>
      <c r="CA368" s="552"/>
      <c r="CB368" s="552"/>
      <c r="CC368" s="552"/>
      <c r="CD368" s="552"/>
      <c r="CE368" s="552"/>
      <c r="CF368" s="552"/>
      <c r="CG368" s="552"/>
      <c r="CH368" s="552"/>
      <c r="CI368" s="554">
        <f>CI367+CI366</f>
        <v>168240</v>
      </c>
      <c r="CJ368" s="554"/>
      <c r="CK368" s="554"/>
      <c r="CL368" s="554"/>
      <c r="CM368" s="554"/>
      <c r="CN368" s="554"/>
      <c r="CO368" s="554"/>
      <c r="CP368" s="554"/>
      <c r="CQ368" s="554"/>
      <c r="CR368" s="554"/>
      <c r="CS368" s="554"/>
      <c r="CT368" s="554"/>
      <c r="CU368" s="554"/>
      <c r="CV368" s="554"/>
      <c r="CW368" s="554"/>
      <c r="CX368" s="554"/>
      <c r="CY368" s="554"/>
      <c r="CZ368" s="554"/>
    </row>
    <row r="369" spans="1:104" ht="15" customHeight="1" x14ac:dyDescent="0.25">
      <c r="A369" s="668" t="s">
        <v>37</v>
      </c>
      <c r="B369" s="669"/>
      <c r="C369" s="669"/>
      <c r="D369" s="669"/>
      <c r="E369" s="669"/>
      <c r="F369" s="669"/>
      <c r="G369" s="669"/>
      <c r="H369" s="669"/>
      <c r="I369" s="669"/>
      <c r="J369" s="669"/>
      <c r="K369" s="669"/>
      <c r="L369" s="669"/>
      <c r="M369" s="669"/>
      <c r="N369" s="669"/>
      <c r="O369" s="669"/>
      <c r="P369" s="669"/>
      <c r="Q369" s="669"/>
      <c r="R369" s="669"/>
      <c r="S369" s="669"/>
      <c r="T369" s="669"/>
      <c r="U369" s="669"/>
      <c r="V369" s="669"/>
      <c r="W369" s="669"/>
      <c r="X369" s="669"/>
      <c r="Y369" s="669"/>
      <c r="Z369" s="669"/>
      <c r="AA369" s="669"/>
      <c r="AB369" s="669"/>
      <c r="AC369" s="669"/>
      <c r="AD369" s="669"/>
      <c r="AE369" s="669"/>
      <c r="AF369" s="669"/>
      <c r="AG369" s="669"/>
      <c r="AH369" s="669"/>
      <c r="AI369" s="669"/>
      <c r="AJ369" s="669"/>
      <c r="AK369" s="669"/>
      <c r="AL369" s="669"/>
      <c r="AM369" s="669"/>
      <c r="AN369" s="669"/>
      <c r="AO369" s="669"/>
      <c r="AP369" s="669"/>
      <c r="AQ369" s="669"/>
      <c r="AR369" s="669"/>
      <c r="AS369" s="669"/>
      <c r="AT369" s="669"/>
      <c r="AU369" s="669"/>
      <c r="AV369" s="669"/>
      <c r="AW369" s="669"/>
      <c r="AX369" s="669"/>
      <c r="AY369" s="669"/>
      <c r="AZ369" s="669"/>
      <c r="BA369" s="669"/>
      <c r="BB369" s="669"/>
      <c r="BC369" s="669"/>
      <c r="BD369" s="669"/>
      <c r="BE369" s="669"/>
      <c r="BF369" s="669"/>
      <c r="BG369" s="669"/>
      <c r="BH369" s="669"/>
      <c r="BI369" s="669"/>
      <c r="BJ369" s="669"/>
      <c r="BK369" s="669"/>
      <c r="BL369" s="669"/>
      <c r="BM369" s="669"/>
      <c r="BN369" s="669"/>
      <c r="BO369" s="669"/>
      <c r="BP369" s="669"/>
      <c r="BQ369" s="669"/>
      <c r="BR369" s="670"/>
      <c r="BS369" s="552" t="s">
        <v>4</v>
      </c>
      <c r="BT369" s="552"/>
      <c r="BU369" s="552"/>
      <c r="BV369" s="552"/>
      <c r="BW369" s="552"/>
      <c r="BX369" s="552"/>
      <c r="BY369" s="552"/>
      <c r="BZ369" s="552"/>
      <c r="CA369" s="552"/>
      <c r="CB369" s="552"/>
      <c r="CC369" s="552"/>
      <c r="CD369" s="552"/>
      <c r="CE369" s="552"/>
      <c r="CF369" s="552"/>
      <c r="CG369" s="552"/>
      <c r="CH369" s="552"/>
      <c r="CI369" s="554">
        <f>CI368+CI364</f>
        <v>4880294.43</v>
      </c>
      <c r="CJ369" s="645"/>
      <c r="CK369" s="645"/>
      <c r="CL369" s="645"/>
      <c r="CM369" s="645"/>
      <c r="CN369" s="645"/>
      <c r="CO369" s="645"/>
      <c r="CP369" s="645"/>
      <c r="CQ369" s="645"/>
      <c r="CR369" s="645"/>
      <c r="CS369" s="645"/>
      <c r="CT369" s="645"/>
      <c r="CU369" s="645"/>
      <c r="CV369" s="645"/>
      <c r="CW369" s="645"/>
      <c r="CX369" s="645"/>
      <c r="CY369" s="645"/>
      <c r="CZ369" s="645"/>
    </row>
    <row r="370" spans="1:104" ht="12" customHeight="1" x14ac:dyDescent="0.25"/>
    <row r="371" spans="1:104" s="209" customFormat="1" ht="21" customHeight="1" x14ac:dyDescent="0.2">
      <c r="A371" s="664" t="s">
        <v>711</v>
      </c>
      <c r="B371" s="664"/>
      <c r="C371" s="664"/>
      <c r="D371" s="664"/>
      <c r="E371" s="664"/>
      <c r="F371" s="664"/>
      <c r="G371" s="664"/>
      <c r="H371" s="664"/>
      <c r="I371" s="664"/>
      <c r="J371" s="664"/>
      <c r="K371" s="664"/>
      <c r="L371" s="664"/>
      <c r="M371" s="664"/>
      <c r="N371" s="664"/>
      <c r="O371" s="664"/>
      <c r="P371" s="664"/>
      <c r="Q371" s="664"/>
      <c r="R371" s="664"/>
      <c r="S371" s="664"/>
      <c r="T371" s="664"/>
      <c r="U371" s="664"/>
      <c r="V371" s="664"/>
      <c r="W371" s="664"/>
      <c r="X371" s="664"/>
      <c r="Y371" s="664"/>
      <c r="Z371" s="664"/>
      <c r="AA371" s="664"/>
      <c r="AB371" s="664"/>
      <c r="AC371" s="664"/>
      <c r="AD371" s="664"/>
      <c r="AE371" s="664"/>
      <c r="AF371" s="664"/>
      <c r="AG371" s="664"/>
      <c r="AH371" s="664"/>
      <c r="AI371" s="664"/>
      <c r="AJ371" s="664"/>
      <c r="AK371" s="664"/>
      <c r="AL371" s="664"/>
      <c r="AM371" s="664"/>
      <c r="AN371" s="664"/>
      <c r="AO371" s="664"/>
      <c r="AP371" s="664"/>
      <c r="AQ371" s="664"/>
      <c r="AR371" s="664"/>
      <c r="AS371" s="664"/>
      <c r="AT371" s="664"/>
      <c r="AU371" s="664"/>
      <c r="AV371" s="664"/>
      <c r="AW371" s="664"/>
      <c r="AX371" s="664"/>
      <c r="AY371" s="664"/>
      <c r="AZ371" s="664"/>
      <c r="BA371" s="664"/>
      <c r="BB371" s="664"/>
      <c r="BC371" s="664"/>
      <c r="BD371" s="664"/>
      <c r="BE371" s="664"/>
      <c r="BF371" s="664"/>
      <c r="BG371" s="664"/>
      <c r="BH371" s="664"/>
      <c r="BI371" s="664"/>
      <c r="BJ371" s="664"/>
      <c r="BK371" s="664"/>
      <c r="BL371" s="664"/>
      <c r="BM371" s="664"/>
      <c r="BN371" s="664"/>
      <c r="BO371" s="664"/>
      <c r="BP371" s="664"/>
      <c r="BQ371" s="664"/>
      <c r="BR371" s="664"/>
      <c r="BS371" s="664"/>
      <c r="BT371" s="664"/>
      <c r="BU371" s="664"/>
      <c r="BV371" s="664"/>
      <c r="BW371" s="664"/>
      <c r="BX371" s="664"/>
      <c r="BY371" s="664"/>
      <c r="BZ371" s="664"/>
      <c r="CA371" s="664"/>
      <c r="CB371" s="664"/>
      <c r="CC371" s="664"/>
      <c r="CD371" s="664"/>
      <c r="CE371" s="664"/>
      <c r="CF371" s="664"/>
      <c r="CG371" s="664"/>
      <c r="CH371" s="664"/>
      <c r="CI371" s="664"/>
      <c r="CJ371" s="664"/>
      <c r="CK371" s="664"/>
      <c r="CL371" s="664"/>
      <c r="CM371" s="664"/>
      <c r="CN371" s="664"/>
      <c r="CO371" s="664"/>
      <c r="CP371" s="664"/>
      <c r="CQ371" s="664"/>
      <c r="CR371" s="664"/>
      <c r="CS371" s="664"/>
      <c r="CT371" s="664"/>
      <c r="CU371" s="664"/>
      <c r="CV371" s="664"/>
      <c r="CW371" s="664"/>
      <c r="CX371" s="664"/>
      <c r="CY371" s="664"/>
      <c r="CZ371" s="664"/>
    </row>
    <row r="372" spans="1:104" s="209" customFormat="1" ht="13.5" customHeight="1" x14ac:dyDescent="0.2">
      <c r="A372" s="278"/>
      <c r="B372" s="278"/>
      <c r="C372" s="278"/>
      <c r="D372" s="278"/>
      <c r="E372" s="278"/>
      <c r="F372" s="278"/>
      <c r="G372" s="278"/>
      <c r="H372" s="278"/>
      <c r="I372" s="278"/>
      <c r="J372" s="278"/>
      <c r="K372" s="278"/>
      <c r="L372" s="278"/>
      <c r="M372" s="278"/>
      <c r="N372" s="278"/>
      <c r="O372" s="278"/>
      <c r="P372" s="278"/>
      <c r="Q372" s="278"/>
      <c r="R372" s="278"/>
      <c r="S372" s="278"/>
      <c r="T372" s="278"/>
      <c r="U372" s="278"/>
      <c r="V372" s="278"/>
      <c r="W372" s="278"/>
      <c r="X372" s="278"/>
      <c r="Y372" s="278"/>
      <c r="Z372" s="278"/>
      <c r="AA372" s="278"/>
      <c r="AB372" s="278"/>
      <c r="AC372" s="278"/>
      <c r="AD372" s="278"/>
      <c r="AE372" s="278"/>
      <c r="AF372" s="278"/>
      <c r="AG372" s="278"/>
      <c r="AH372" s="278"/>
      <c r="AI372" s="278"/>
      <c r="AJ372" s="278"/>
      <c r="AK372" s="278"/>
      <c r="AL372" s="278"/>
      <c r="AM372" s="278"/>
      <c r="AN372" s="278"/>
      <c r="AO372" s="278"/>
      <c r="AP372" s="278"/>
      <c r="AQ372" s="278"/>
      <c r="AR372" s="278"/>
      <c r="AS372" s="278"/>
      <c r="AT372" s="278"/>
      <c r="AU372" s="278"/>
      <c r="AV372" s="278"/>
      <c r="AW372" s="278"/>
      <c r="AX372" s="278"/>
      <c r="AY372" s="278"/>
      <c r="AZ372" s="278"/>
      <c r="BA372" s="278"/>
      <c r="BB372" s="278"/>
      <c r="BC372" s="278"/>
      <c r="BD372" s="278"/>
      <c r="BE372" s="278"/>
      <c r="BF372" s="278"/>
      <c r="BG372" s="278"/>
      <c r="BH372" s="278"/>
      <c r="BI372" s="278"/>
      <c r="BJ372" s="278"/>
      <c r="BK372" s="278"/>
      <c r="BL372" s="278"/>
      <c r="BM372" s="278"/>
      <c r="BN372" s="278"/>
      <c r="BO372" s="278"/>
      <c r="BP372" s="278"/>
      <c r="BQ372" s="278"/>
      <c r="BR372" s="278"/>
      <c r="BS372" s="278"/>
      <c r="BT372" s="278"/>
      <c r="BU372" s="278"/>
      <c r="BV372" s="278"/>
      <c r="BW372" s="278"/>
      <c r="BX372" s="278"/>
      <c r="BY372" s="278"/>
      <c r="BZ372" s="278"/>
      <c r="CA372" s="278"/>
      <c r="CB372" s="278"/>
      <c r="CC372" s="278"/>
      <c r="CD372" s="278"/>
      <c r="CE372" s="278"/>
      <c r="CF372" s="278"/>
      <c r="CG372" s="278"/>
      <c r="CH372" s="278"/>
      <c r="CI372" s="278"/>
      <c r="CJ372" s="278"/>
      <c r="CK372" s="278"/>
      <c r="CL372" s="278"/>
      <c r="CM372" s="278"/>
      <c r="CN372" s="278"/>
      <c r="CO372" s="278"/>
      <c r="CP372" s="278"/>
      <c r="CQ372" s="278"/>
      <c r="CR372" s="278"/>
      <c r="CS372" s="278"/>
      <c r="CT372" s="278"/>
      <c r="CU372" s="278"/>
      <c r="CV372" s="278"/>
      <c r="CW372" s="278"/>
      <c r="CX372" s="278"/>
      <c r="CY372" s="278"/>
      <c r="CZ372" s="278"/>
    </row>
    <row r="373" spans="1:104" s="209" customFormat="1" ht="14.25" x14ac:dyDescent="0.2">
      <c r="A373" s="302" t="s">
        <v>46</v>
      </c>
      <c r="B373" s="302"/>
      <c r="C373" s="302"/>
      <c r="D373" s="302"/>
      <c r="E373" s="302"/>
      <c r="F373" s="302"/>
      <c r="G373" s="302"/>
      <c r="H373" s="302"/>
      <c r="I373" s="302"/>
      <c r="J373" s="302"/>
      <c r="K373" s="302"/>
      <c r="L373" s="302"/>
      <c r="M373" s="302"/>
      <c r="N373" s="302"/>
      <c r="O373" s="302"/>
      <c r="P373" s="302"/>
      <c r="Q373" s="302"/>
      <c r="R373" s="302"/>
      <c r="S373" s="302"/>
      <c r="T373" s="302"/>
      <c r="U373" s="302"/>
      <c r="V373" s="302"/>
      <c r="W373" s="604" t="s">
        <v>449</v>
      </c>
      <c r="X373" s="604"/>
      <c r="Y373" s="604"/>
      <c r="Z373" s="604"/>
      <c r="AA373" s="604"/>
      <c r="AB373" s="604"/>
      <c r="AC373" s="604"/>
      <c r="AD373" s="604"/>
      <c r="AE373" s="604"/>
      <c r="AF373" s="604"/>
      <c r="AG373" s="604"/>
      <c r="AH373" s="604"/>
      <c r="AI373" s="604"/>
      <c r="AJ373" s="604"/>
      <c r="AK373" s="604"/>
      <c r="AL373" s="604"/>
      <c r="AM373" s="604"/>
      <c r="AN373" s="604"/>
      <c r="AO373" s="604"/>
      <c r="AP373" s="604"/>
      <c r="AQ373" s="604"/>
      <c r="AR373" s="604"/>
      <c r="AS373" s="604"/>
      <c r="AT373" s="604"/>
      <c r="AU373" s="604"/>
      <c r="AV373" s="604"/>
      <c r="AW373" s="604"/>
      <c r="AX373" s="604"/>
      <c r="AY373" s="604"/>
      <c r="AZ373" s="604"/>
      <c r="BA373" s="604"/>
      <c r="BB373" s="604"/>
      <c r="BC373" s="604"/>
      <c r="BD373" s="604"/>
      <c r="BE373" s="604"/>
      <c r="BF373" s="604"/>
      <c r="BG373" s="604"/>
      <c r="BH373" s="604"/>
      <c r="BI373" s="604"/>
      <c r="BJ373" s="604"/>
      <c r="BK373" s="604"/>
      <c r="BL373" s="604"/>
      <c r="BM373" s="604"/>
      <c r="BN373" s="604"/>
      <c r="BO373" s="604"/>
      <c r="BP373" s="604"/>
      <c r="BQ373" s="604"/>
      <c r="BR373" s="604"/>
      <c r="BS373" s="604"/>
      <c r="BT373" s="604"/>
      <c r="BU373" s="604"/>
      <c r="BV373" s="604"/>
      <c r="BW373" s="604"/>
      <c r="BX373" s="604"/>
      <c r="BY373" s="604"/>
      <c r="BZ373" s="604"/>
      <c r="CA373" s="604"/>
      <c r="CB373" s="604"/>
      <c r="CC373" s="604"/>
      <c r="CD373" s="604"/>
      <c r="CE373" s="604"/>
      <c r="CF373" s="604"/>
      <c r="CG373" s="604"/>
      <c r="CH373" s="604"/>
      <c r="CI373" s="604"/>
      <c r="CJ373" s="604"/>
      <c r="CK373" s="604"/>
      <c r="CL373" s="604"/>
      <c r="CM373" s="604"/>
      <c r="CN373" s="604"/>
      <c r="CO373" s="604"/>
      <c r="CP373" s="604"/>
      <c r="CQ373" s="604"/>
      <c r="CR373" s="604"/>
      <c r="CS373" s="604"/>
      <c r="CT373" s="604"/>
      <c r="CU373" s="604"/>
      <c r="CV373" s="604"/>
      <c r="CW373" s="604"/>
      <c r="CX373" s="604"/>
      <c r="CY373" s="604"/>
      <c r="CZ373" s="604"/>
    </row>
    <row r="374" spans="1:104" s="209" customFormat="1" ht="13.5" customHeight="1" x14ac:dyDescent="0.2">
      <c r="A374" s="278"/>
      <c r="B374" s="278"/>
      <c r="C374" s="278"/>
      <c r="D374" s="278"/>
      <c r="E374" s="278"/>
      <c r="F374" s="278"/>
      <c r="G374" s="278"/>
      <c r="H374" s="278"/>
      <c r="I374" s="278"/>
      <c r="J374" s="278"/>
      <c r="K374" s="278"/>
      <c r="L374" s="278"/>
      <c r="M374" s="278"/>
      <c r="N374" s="278"/>
      <c r="O374" s="278"/>
      <c r="P374" s="278"/>
      <c r="Q374" s="278"/>
      <c r="R374" s="278"/>
      <c r="S374" s="278"/>
      <c r="T374" s="278"/>
      <c r="U374" s="278"/>
      <c r="V374" s="278"/>
      <c r="W374" s="278"/>
      <c r="X374" s="278"/>
      <c r="Y374" s="278"/>
      <c r="Z374" s="278"/>
      <c r="AA374" s="278"/>
      <c r="AB374" s="278"/>
      <c r="AC374" s="278"/>
      <c r="AD374" s="278"/>
      <c r="AE374" s="278"/>
      <c r="AF374" s="278"/>
      <c r="AG374" s="278"/>
      <c r="AH374" s="278"/>
      <c r="AI374" s="278"/>
      <c r="AJ374" s="278"/>
      <c r="AK374" s="278"/>
      <c r="AL374" s="278"/>
      <c r="AM374" s="278"/>
      <c r="AN374" s="278"/>
      <c r="AO374" s="278"/>
      <c r="AP374" s="278"/>
      <c r="AQ374" s="278"/>
      <c r="AR374" s="278"/>
      <c r="AS374" s="278"/>
      <c r="AT374" s="278"/>
      <c r="AU374" s="278"/>
      <c r="AV374" s="278"/>
      <c r="AW374" s="278"/>
      <c r="AX374" s="278"/>
      <c r="AY374" s="278"/>
      <c r="AZ374" s="278"/>
      <c r="BA374" s="278"/>
      <c r="BB374" s="278"/>
      <c r="BC374" s="278"/>
      <c r="BD374" s="278"/>
      <c r="BE374" s="278"/>
      <c r="BF374" s="278"/>
      <c r="BG374" s="278"/>
      <c r="BH374" s="278"/>
      <c r="BI374" s="278"/>
      <c r="BJ374" s="278"/>
      <c r="BK374" s="278"/>
      <c r="BL374" s="278"/>
      <c r="BM374" s="278"/>
      <c r="BN374" s="278"/>
      <c r="BO374" s="278"/>
      <c r="BP374" s="278"/>
      <c r="BQ374" s="278"/>
      <c r="BR374" s="278"/>
      <c r="BS374" s="278"/>
      <c r="BT374" s="278"/>
      <c r="BU374" s="278"/>
      <c r="BV374" s="278"/>
      <c r="BW374" s="278"/>
      <c r="BX374" s="278"/>
      <c r="BY374" s="278"/>
      <c r="BZ374" s="278"/>
      <c r="CA374" s="278"/>
      <c r="CB374" s="278"/>
      <c r="CC374" s="278"/>
      <c r="CD374" s="278"/>
      <c r="CE374" s="278"/>
      <c r="CF374" s="278"/>
      <c r="CG374" s="278"/>
      <c r="CH374" s="278"/>
      <c r="CI374" s="278"/>
      <c r="CJ374" s="278"/>
      <c r="CK374" s="278"/>
      <c r="CL374" s="278"/>
      <c r="CM374" s="278"/>
      <c r="CN374" s="278"/>
      <c r="CO374" s="278"/>
      <c r="CP374" s="278"/>
      <c r="CQ374" s="278"/>
      <c r="CR374" s="278"/>
      <c r="CS374" s="278"/>
      <c r="CT374" s="278"/>
      <c r="CU374" s="278"/>
      <c r="CV374" s="278"/>
      <c r="CW374" s="278"/>
      <c r="CX374" s="278"/>
      <c r="CY374" s="278"/>
      <c r="CZ374" s="278"/>
    </row>
    <row r="375" spans="1:104" s="210" customFormat="1" ht="45" customHeight="1" x14ac:dyDescent="0.25">
      <c r="A375" s="565" t="s">
        <v>48</v>
      </c>
      <c r="B375" s="566"/>
      <c r="C375" s="566"/>
      <c r="D375" s="566"/>
      <c r="E375" s="566"/>
      <c r="F375" s="566"/>
      <c r="G375" s="567"/>
      <c r="H375" s="565" t="s">
        <v>0</v>
      </c>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6"/>
      <c r="AL375" s="566"/>
      <c r="AM375" s="566"/>
      <c r="AN375" s="566"/>
      <c r="AO375" s="566"/>
      <c r="AP375" s="566"/>
      <c r="AQ375" s="566"/>
      <c r="AR375" s="566"/>
      <c r="AS375" s="566"/>
      <c r="AT375" s="566"/>
      <c r="AU375" s="566"/>
      <c r="AV375" s="566"/>
      <c r="AW375" s="566"/>
      <c r="AX375" s="566"/>
      <c r="AY375" s="566"/>
      <c r="AZ375" s="566"/>
      <c r="BA375" s="566"/>
      <c r="BB375" s="567"/>
      <c r="BC375" s="583" t="s">
        <v>88</v>
      </c>
      <c r="BD375" s="584"/>
      <c r="BE375" s="584"/>
      <c r="BF375" s="584"/>
      <c r="BG375" s="584"/>
      <c r="BH375" s="584"/>
      <c r="BI375" s="584"/>
      <c r="BJ375" s="584"/>
      <c r="BK375" s="584"/>
      <c r="BL375" s="584"/>
      <c r="BM375" s="584"/>
      <c r="BN375" s="584"/>
      <c r="BO375" s="584"/>
      <c r="BP375" s="584"/>
      <c r="BQ375" s="584"/>
      <c r="BR375" s="585"/>
      <c r="BS375" s="583" t="s">
        <v>93</v>
      </c>
      <c r="BT375" s="584"/>
      <c r="BU375" s="584"/>
      <c r="BV375" s="584"/>
      <c r="BW375" s="584"/>
      <c r="BX375" s="584"/>
      <c r="BY375" s="584"/>
      <c r="BZ375" s="584"/>
      <c r="CA375" s="584"/>
      <c r="CB375" s="584"/>
      <c r="CC375" s="584"/>
      <c r="CD375" s="584"/>
      <c r="CE375" s="584"/>
      <c r="CF375" s="584"/>
      <c r="CG375" s="584"/>
      <c r="CH375" s="585"/>
      <c r="CI375" s="583" t="s">
        <v>94</v>
      </c>
      <c r="CJ375" s="584"/>
      <c r="CK375" s="584"/>
      <c r="CL375" s="584"/>
      <c r="CM375" s="584"/>
      <c r="CN375" s="584"/>
      <c r="CO375" s="584"/>
      <c r="CP375" s="584"/>
      <c r="CQ375" s="584"/>
      <c r="CR375" s="584"/>
      <c r="CS375" s="584"/>
      <c r="CT375" s="584"/>
      <c r="CU375" s="584"/>
      <c r="CV375" s="584"/>
      <c r="CW375" s="584"/>
      <c r="CX375" s="584"/>
      <c r="CY375" s="584"/>
      <c r="CZ375" s="585"/>
    </row>
    <row r="376" spans="1:104" s="3" customFormat="1" ht="12.75" x14ac:dyDescent="0.25">
      <c r="A376" s="582">
        <v>1</v>
      </c>
      <c r="B376" s="582"/>
      <c r="C376" s="582"/>
      <c r="D376" s="582"/>
      <c r="E376" s="582"/>
      <c r="F376" s="582"/>
      <c r="G376" s="582"/>
      <c r="H376" s="582">
        <v>2</v>
      </c>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2"/>
      <c r="AL376" s="582"/>
      <c r="AM376" s="582"/>
      <c r="AN376" s="582"/>
      <c r="AO376" s="582"/>
      <c r="AP376" s="582"/>
      <c r="AQ376" s="582"/>
      <c r="AR376" s="582"/>
      <c r="AS376" s="582"/>
      <c r="AT376" s="582"/>
      <c r="AU376" s="582"/>
      <c r="AV376" s="582"/>
      <c r="AW376" s="582"/>
      <c r="AX376" s="582"/>
      <c r="AY376" s="582"/>
      <c r="AZ376" s="582"/>
      <c r="BA376" s="582"/>
      <c r="BB376" s="582"/>
      <c r="BC376" s="582">
        <v>3</v>
      </c>
      <c r="BD376" s="582"/>
      <c r="BE376" s="582"/>
      <c r="BF376" s="582"/>
      <c r="BG376" s="582"/>
      <c r="BH376" s="582"/>
      <c r="BI376" s="582"/>
      <c r="BJ376" s="582"/>
      <c r="BK376" s="582"/>
      <c r="BL376" s="582"/>
      <c r="BM376" s="582"/>
      <c r="BN376" s="582"/>
      <c r="BO376" s="582"/>
      <c r="BP376" s="582"/>
      <c r="BQ376" s="582"/>
      <c r="BR376" s="582"/>
      <c r="BS376" s="582">
        <v>4</v>
      </c>
      <c r="BT376" s="582"/>
      <c r="BU376" s="582"/>
      <c r="BV376" s="582"/>
      <c r="BW376" s="582"/>
      <c r="BX376" s="582"/>
      <c r="BY376" s="582"/>
      <c r="BZ376" s="582"/>
      <c r="CA376" s="582"/>
      <c r="CB376" s="582"/>
      <c r="CC376" s="582"/>
      <c r="CD376" s="582"/>
      <c r="CE376" s="582"/>
      <c r="CF376" s="582"/>
      <c r="CG376" s="582"/>
      <c r="CH376" s="582"/>
      <c r="CI376" s="582">
        <v>5</v>
      </c>
      <c r="CJ376" s="582"/>
      <c r="CK376" s="582"/>
      <c r="CL376" s="582"/>
      <c r="CM376" s="582"/>
      <c r="CN376" s="582"/>
      <c r="CO376" s="582"/>
      <c r="CP376" s="582"/>
      <c r="CQ376" s="582"/>
      <c r="CR376" s="582"/>
      <c r="CS376" s="582"/>
      <c r="CT376" s="582"/>
      <c r="CU376" s="582"/>
      <c r="CV376" s="582"/>
      <c r="CW376" s="582"/>
      <c r="CX376" s="582"/>
      <c r="CY376" s="582"/>
      <c r="CZ376" s="582"/>
    </row>
    <row r="377" spans="1:104" s="198" customFormat="1" ht="15" customHeight="1" x14ac:dyDescent="0.25">
      <c r="A377" s="611" t="s">
        <v>438</v>
      </c>
      <c r="B377" s="612"/>
      <c r="C377" s="612"/>
      <c r="D377" s="612"/>
      <c r="E377" s="612"/>
      <c r="F377" s="612"/>
      <c r="G377" s="612"/>
      <c r="H377" s="612"/>
      <c r="I377" s="612"/>
      <c r="J377" s="612"/>
      <c r="K377" s="612"/>
      <c r="L377" s="612"/>
      <c r="M377" s="612"/>
      <c r="N377" s="612"/>
      <c r="O377" s="612"/>
      <c r="P377" s="612"/>
      <c r="Q377" s="612"/>
      <c r="R377" s="612"/>
      <c r="S377" s="612"/>
      <c r="T377" s="612"/>
      <c r="U377" s="612"/>
      <c r="V377" s="612"/>
      <c r="W377" s="612"/>
      <c r="X377" s="612"/>
      <c r="Y377" s="612"/>
      <c r="Z377" s="612"/>
      <c r="AA377" s="612"/>
      <c r="AB377" s="612"/>
      <c r="AC377" s="612"/>
      <c r="AD377" s="612"/>
      <c r="AE377" s="612"/>
      <c r="AF377" s="612"/>
      <c r="AG377" s="612"/>
      <c r="AH377" s="612"/>
      <c r="AI377" s="612"/>
      <c r="AJ377" s="612"/>
      <c r="AK377" s="612"/>
      <c r="AL377" s="612"/>
      <c r="AM377" s="612"/>
      <c r="AN377" s="612"/>
      <c r="AO377" s="612"/>
      <c r="AP377" s="612"/>
      <c r="AQ377" s="612"/>
      <c r="AR377" s="612"/>
      <c r="AS377" s="612"/>
      <c r="AT377" s="612"/>
      <c r="AU377" s="612"/>
      <c r="AV377" s="612"/>
      <c r="AW377" s="612"/>
      <c r="AX377" s="612"/>
      <c r="AY377" s="612"/>
      <c r="AZ377" s="612"/>
      <c r="BA377" s="612"/>
      <c r="BB377" s="612"/>
      <c r="BC377" s="612"/>
      <c r="BD377" s="612"/>
      <c r="BE377" s="612"/>
      <c r="BF377" s="612"/>
      <c r="BG377" s="612"/>
      <c r="BH377" s="612"/>
      <c r="BI377" s="612"/>
      <c r="BJ377" s="612"/>
      <c r="BK377" s="612"/>
      <c r="BL377" s="612"/>
      <c r="BM377" s="612"/>
      <c r="BN377" s="612"/>
      <c r="BO377" s="612"/>
      <c r="BP377" s="612"/>
      <c r="BQ377" s="612"/>
      <c r="BR377" s="612"/>
      <c r="BS377" s="612"/>
      <c r="BT377" s="612"/>
      <c r="BU377" s="612"/>
      <c r="BV377" s="612"/>
      <c r="BW377" s="612"/>
      <c r="BX377" s="612"/>
      <c r="BY377" s="612"/>
      <c r="BZ377" s="612"/>
      <c r="CA377" s="612"/>
      <c r="CB377" s="612"/>
      <c r="CC377" s="612"/>
      <c r="CD377" s="612"/>
      <c r="CE377" s="612"/>
      <c r="CF377" s="612"/>
      <c r="CG377" s="612"/>
      <c r="CH377" s="612"/>
      <c r="CI377" s="612"/>
      <c r="CJ377" s="612"/>
      <c r="CK377" s="612"/>
      <c r="CL377" s="612"/>
      <c r="CM377" s="612"/>
      <c r="CN377" s="612"/>
      <c r="CO377" s="612"/>
      <c r="CP377" s="612"/>
      <c r="CQ377" s="612"/>
      <c r="CR377" s="612"/>
      <c r="CS377" s="612"/>
      <c r="CT377" s="612"/>
      <c r="CU377" s="612"/>
      <c r="CV377" s="612"/>
      <c r="CW377" s="612"/>
      <c r="CX377" s="612"/>
      <c r="CY377" s="612"/>
      <c r="CZ377" s="613"/>
    </row>
    <row r="378" spans="1:104" s="4" customFormat="1" ht="27" customHeight="1" x14ac:dyDescent="0.25">
      <c r="A378" s="614" t="s">
        <v>424</v>
      </c>
      <c r="B378" s="615"/>
      <c r="C378" s="615"/>
      <c r="D378" s="615"/>
      <c r="E378" s="615"/>
      <c r="F378" s="615"/>
      <c r="G378" s="616"/>
      <c r="H378" s="617" t="s">
        <v>560</v>
      </c>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18"/>
      <c r="AL378" s="618"/>
      <c r="AM378" s="618"/>
      <c r="AN378" s="618"/>
      <c r="AO378" s="618"/>
      <c r="AP378" s="618"/>
      <c r="AQ378" s="618"/>
      <c r="AR378" s="618"/>
      <c r="AS378" s="618"/>
      <c r="AT378" s="618"/>
      <c r="AU378" s="618"/>
      <c r="AV378" s="618"/>
      <c r="AW378" s="618"/>
      <c r="AX378" s="618"/>
      <c r="AY378" s="618"/>
      <c r="AZ378" s="618"/>
      <c r="BA378" s="618"/>
      <c r="BB378" s="619"/>
      <c r="BC378" s="605">
        <v>2</v>
      </c>
      <c r="BD378" s="606"/>
      <c r="BE378" s="606"/>
      <c r="BF378" s="606"/>
      <c r="BG378" s="606"/>
      <c r="BH378" s="606"/>
      <c r="BI378" s="606"/>
      <c r="BJ378" s="606"/>
      <c r="BK378" s="606"/>
      <c r="BL378" s="606"/>
      <c r="BM378" s="606"/>
      <c r="BN378" s="606"/>
      <c r="BO378" s="606"/>
      <c r="BP378" s="606"/>
      <c r="BQ378" s="606"/>
      <c r="BR378" s="607"/>
      <c r="BS378" s="620">
        <f>CI378/BC378</f>
        <v>3930</v>
      </c>
      <c r="BT378" s="621"/>
      <c r="BU378" s="621"/>
      <c r="BV378" s="621"/>
      <c r="BW378" s="621"/>
      <c r="BX378" s="621"/>
      <c r="BY378" s="621"/>
      <c r="BZ378" s="621"/>
      <c r="CA378" s="621"/>
      <c r="CB378" s="621"/>
      <c r="CC378" s="621"/>
      <c r="CD378" s="621"/>
      <c r="CE378" s="621"/>
      <c r="CF378" s="621"/>
      <c r="CG378" s="621"/>
      <c r="CH378" s="622"/>
      <c r="CI378" s="620">
        <v>7860</v>
      </c>
      <c r="CJ378" s="621"/>
      <c r="CK378" s="621"/>
      <c r="CL378" s="621"/>
      <c r="CM378" s="621"/>
      <c r="CN378" s="621"/>
      <c r="CO378" s="621"/>
      <c r="CP378" s="621"/>
      <c r="CQ378" s="621"/>
      <c r="CR378" s="621"/>
      <c r="CS378" s="621"/>
      <c r="CT378" s="621"/>
      <c r="CU378" s="621"/>
      <c r="CV378" s="621"/>
      <c r="CW378" s="621"/>
      <c r="CX378" s="621"/>
      <c r="CY378" s="621"/>
      <c r="CZ378" s="622"/>
    </row>
    <row r="379" spans="1:104" s="4" customFormat="1" ht="27" customHeight="1" x14ac:dyDescent="0.25">
      <c r="A379" s="614" t="s">
        <v>427</v>
      </c>
      <c r="B379" s="615"/>
      <c r="C379" s="615"/>
      <c r="D379" s="615"/>
      <c r="E379" s="615"/>
      <c r="F379" s="615"/>
      <c r="G379" s="616"/>
      <c r="H379" s="617" t="s">
        <v>561</v>
      </c>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18"/>
      <c r="AL379" s="618"/>
      <c r="AM379" s="618"/>
      <c r="AN379" s="618"/>
      <c r="AO379" s="618"/>
      <c r="AP379" s="618"/>
      <c r="AQ379" s="618"/>
      <c r="AR379" s="618"/>
      <c r="AS379" s="618"/>
      <c r="AT379" s="618"/>
      <c r="AU379" s="618"/>
      <c r="AV379" s="618"/>
      <c r="AW379" s="618"/>
      <c r="AX379" s="618"/>
      <c r="AY379" s="618"/>
      <c r="AZ379" s="618"/>
      <c r="BA379" s="618"/>
      <c r="BB379" s="619"/>
      <c r="BC379" s="605">
        <v>1</v>
      </c>
      <c r="BD379" s="606"/>
      <c r="BE379" s="606"/>
      <c r="BF379" s="606"/>
      <c r="BG379" s="606"/>
      <c r="BH379" s="606"/>
      <c r="BI379" s="606"/>
      <c r="BJ379" s="606"/>
      <c r="BK379" s="606"/>
      <c r="BL379" s="606"/>
      <c r="BM379" s="606"/>
      <c r="BN379" s="606"/>
      <c r="BO379" s="606"/>
      <c r="BP379" s="606"/>
      <c r="BQ379" s="606"/>
      <c r="BR379" s="607"/>
      <c r="BS379" s="620">
        <f t="shared" ref="BS379:BS389" si="5">CI379/BC379</f>
        <v>39900</v>
      </c>
      <c r="BT379" s="621"/>
      <c r="BU379" s="621"/>
      <c r="BV379" s="621"/>
      <c r="BW379" s="621"/>
      <c r="BX379" s="621"/>
      <c r="BY379" s="621"/>
      <c r="BZ379" s="621"/>
      <c r="CA379" s="621"/>
      <c r="CB379" s="621"/>
      <c r="CC379" s="621"/>
      <c r="CD379" s="621"/>
      <c r="CE379" s="621"/>
      <c r="CF379" s="621"/>
      <c r="CG379" s="621"/>
      <c r="CH379" s="622"/>
      <c r="CI379" s="620">
        <f>2*19950</f>
        <v>39900</v>
      </c>
      <c r="CJ379" s="621"/>
      <c r="CK379" s="621"/>
      <c r="CL379" s="621"/>
      <c r="CM379" s="621"/>
      <c r="CN379" s="621"/>
      <c r="CO379" s="621"/>
      <c r="CP379" s="621"/>
      <c r="CQ379" s="621"/>
      <c r="CR379" s="621"/>
      <c r="CS379" s="621"/>
      <c r="CT379" s="621"/>
      <c r="CU379" s="621"/>
      <c r="CV379" s="621"/>
      <c r="CW379" s="621"/>
      <c r="CX379" s="621"/>
      <c r="CY379" s="621"/>
      <c r="CZ379" s="622"/>
    </row>
    <row r="380" spans="1:104" s="4" customFormat="1" ht="27" customHeight="1" x14ac:dyDescent="0.25">
      <c r="A380" s="614" t="s">
        <v>71</v>
      </c>
      <c r="B380" s="615"/>
      <c r="C380" s="615"/>
      <c r="D380" s="615"/>
      <c r="E380" s="615"/>
      <c r="F380" s="615"/>
      <c r="G380" s="616"/>
      <c r="H380" s="617" t="s">
        <v>562</v>
      </c>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18"/>
      <c r="AL380" s="618"/>
      <c r="AM380" s="618"/>
      <c r="AN380" s="618"/>
      <c r="AO380" s="618"/>
      <c r="AP380" s="618"/>
      <c r="AQ380" s="618"/>
      <c r="AR380" s="618"/>
      <c r="AS380" s="618"/>
      <c r="AT380" s="618"/>
      <c r="AU380" s="618"/>
      <c r="AV380" s="618"/>
      <c r="AW380" s="618"/>
      <c r="AX380" s="618"/>
      <c r="AY380" s="618"/>
      <c r="AZ380" s="618"/>
      <c r="BA380" s="618"/>
      <c r="BB380" s="619"/>
      <c r="BC380" s="605">
        <v>4</v>
      </c>
      <c r="BD380" s="606"/>
      <c r="BE380" s="606"/>
      <c r="BF380" s="606"/>
      <c r="BG380" s="606"/>
      <c r="BH380" s="606"/>
      <c r="BI380" s="606"/>
      <c r="BJ380" s="606"/>
      <c r="BK380" s="606"/>
      <c r="BL380" s="606"/>
      <c r="BM380" s="606"/>
      <c r="BN380" s="606"/>
      <c r="BO380" s="606"/>
      <c r="BP380" s="606"/>
      <c r="BQ380" s="606"/>
      <c r="BR380" s="607"/>
      <c r="BS380" s="620">
        <f t="shared" si="5"/>
        <v>1990</v>
      </c>
      <c r="BT380" s="621"/>
      <c r="BU380" s="621"/>
      <c r="BV380" s="621"/>
      <c r="BW380" s="621"/>
      <c r="BX380" s="621"/>
      <c r="BY380" s="621"/>
      <c r="BZ380" s="621"/>
      <c r="CA380" s="621"/>
      <c r="CB380" s="621"/>
      <c r="CC380" s="621"/>
      <c r="CD380" s="621"/>
      <c r="CE380" s="621"/>
      <c r="CF380" s="621"/>
      <c r="CG380" s="621"/>
      <c r="CH380" s="622"/>
      <c r="CI380" s="620">
        <v>7960</v>
      </c>
      <c r="CJ380" s="621"/>
      <c r="CK380" s="621"/>
      <c r="CL380" s="621"/>
      <c r="CM380" s="621"/>
      <c r="CN380" s="621"/>
      <c r="CO380" s="621"/>
      <c r="CP380" s="621"/>
      <c r="CQ380" s="621"/>
      <c r="CR380" s="621"/>
      <c r="CS380" s="621"/>
      <c r="CT380" s="621"/>
      <c r="CU380" s="621"/>
      <c r="CV380" s="621"/>
      <c r="CW380" s="621"/>
      <c r="CX380" s="621"/>
      <c r="CY380" s="621"/>
      <c r="CZ380" s="622"/>
    </row>
    <row r="381" spans="1:104" s="4" customFormat="1" ht="27" customHeight="1" x14ac:dyDescent="0.25">
      <c r="A381" s="614" t="s">
        <v>429</v>
      </c>
      <c r="B381" s="615"/>
      <c r="C381" s="615"/>
      <c r="D381" s="615"/>
      <c r="E381" s="615"/>
      <c r="F381" s="615"/>
      <c r="G381" s="616"/>
      <c r="H381" s="617" t="s">
        <v>563</v>
      </c>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18"/>
      <c r="AL381" s="618"/>
      <c r="AM381" s="618"/>
      <c r="AN381" s="618"/>
      <c r="AO381" s="618"/>
      <c r="AP381" s="618"/>
      <c r="AQ381" s="618"/>
      <c r="AR381" s="618"/>
      <c r="AS381" s="618"/>
      <c r="AT381" s="618"/>
      <c r="AU381" s="618"/>
      <c r="AV381" s="618"/>
      <c r="AW381" s="618"/>
      <c r="AX381" s="618"/>
      <c r="AY381" s="618"/>
      <c r="AZ381" s="618"/>
      <c r="BA381" s="618"/>
      <c r="BB381" s="619"/>
      <c r="BC381" s="605">
        <v>3</v>
      </c>
      <c r="BD381" s="606"/>
      <c r="BE381" s="606"/>
      <c r="BF381" s="606"/>
      <c r="BG381" s="606"/>
      <c r="BH381" s="606"/>
      <c r="BI381" s="606"/>
      <c r="BJ381" s="606"/>
      <c r="BK381" s="606"/>
      <c r="BL381" s="606"/>
      <c r="BM381" s="606"/>
      <c r="BN381" s="606"/>
      <c r="BO381" s="606"/>
      <c r="BP381" s="606"/>
      <c r="BQ381" s="606"/>
      <c r="BR381" s="607"/>
      <c r="BS381" s="620">
        <f t="shared" si="5"/>
        <v>30333.333333333332</v>
      </c>
      <c r="BT381" s="621"/>
      <c r="BU381" s="621"/>
      <c r="BV381" s="621"/>
      <c r="BW381" s="621"/>
      <c r="BX381" s="621"/>
      <c r="BY381" s="621"/>
      <c r="BZ381" s="621"/>
      <c r="CA381" s="621"/>
      <c r="CB381" s="621"/>
      <c r="CC381" s="621"/>
      <c r="CD381" s="621"/>
      <c r="CE381" s="621"/>
      <c r="CF381" s="621"/>
      <c r="CG381" s="621"/>
      <c r="CH381" s="622"/>
      <c r="CI381" s="620">
        <v>91000</v>
      </c>
      <c r="CJ381" s="621"/>
      <c r="CK381" s="621"/>
      <c r="CL381" s="621"/>
      <c r="CM381" s="621"/>
      <c r="CN381" s="621"/>
      <c r="CO381" s="621"/>
      <c r="CP381" s="621"/>
      <c r="CQ381" s="621"/>
      <c r="CR381" s="621"/>
      <c r="CS381" s="621"/>
      <c r="CT381" s="621"/>
      <c r="CU381" s="621"/>
      <c r="CV381" s="621"/>
      <c r="CW381" s="621"/>
      <c r="CX381" s="621"/>
      <c r="CY381" s="621"/>
      <c r="CZ381" s="622"/>
    </row>
    <row r="382" spans="1:104" s="4" customFormat="1" ht="27" customHeight="1" x14ac:dyDescent="0.25">
      <c r="A382" s="614" t="s">
        <v>431</v>
      </c>
      <c r="B382" s="615"/>
      <c r="C382" s="615"/>
      <c r="D382" s="615"/>
      <c r="E382" s="615"/>
      <c r="F382" s="615"/>
      <c r="G382" s="616"/>
      <c r="H382" s="617" t="s">
        <v>564</v>
      </c>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18"/>
      <c r="AL382" s="618"/>
      <c r="AM382" s="618"/>
      <c r="AN382" s="618"/>
      <c r="AO382" s="618"/>
      <c r="AP382" s="618"/>
      <c r="AQ382" s="618"/>
      <c r="AR382" s="618"/>
      <c r="AS382" s="618"/>
      <c r="AT382" s="618"/>
      <c r="AU382" s="618"/>
      <c r="AV382" s="618"/>
      <c r="AW382" s="618"/>
      <c r="AX382" s="618"/>
      <c r="AY382" s="618"/>
      <c r="AZ382" s="618"/>
      <c r="BA382" s="618"/>
      <c r="BB382" s="619"/>
      <c r="BC382" s="605">
        <v>2</v>
      </c>
      <c r="BD382" s="606"/>
      <c r="BE382" s="606"/>
      <c r="BF382" s="606"/>
      <c r="BG382" s="606"/>
      <c r="BH382" s="606"/>
      <c r="BI382" s="606"/>
      <c r="BJ382" s="606"/>
      <c r="BK382" s="606"/>
      <c r="BL382" s="606"/>
      <c r="BM382" s="606"/>
      <c r="BN382" s="606"/>
      <c r="BO382" s="606"/>
      <c r="BP382" s="606"/>
      <c r="BQ382" s="606"/>
      <c r="BR382" s="607"/>
      <c r="BS382" s="620">
        <f t="shared" si="5"/>
        <v>12250</v>
      </c>
      <c r="BT382" s="621"/>
      <c r="BU382" s="621"/>
      <c r="BV382" s="621"/>
      <c r="BW382" s="621"/>
      <c r="BX382" s="621"/>
      <c r="BY382" s="621"/>
      <c r="BZ382" s="621"/>
      <c r="CA382" s="621"/>
      <c r="CB382" s="621"/>
      <c r="CC382" s="621"/>
      <c r="CD382" s="621"/>
      <c r="CE382" s="621"/>
      <c r="CF382" s="621"/>
      <c r="CG382" s="621"/>
      <c r="CH382" s="622"/>
      <c r="CI382" s="620">
        <f>2*12250</f>
        <v>24500</v>
      </c>
      <c r="CJ382" s="621"/>
      <c r="CK382" s="621"/>
      <c r="CL382" s="621"/>
      <c r="CM382" s="621"/>
      <c r="CN382" s="621"/>
      <c r="CO382" s="621"/>
      <c r="CP382" s="621"/>
      <c r="CQ382" s="621"/>
      <c r="CR382" s="621"/>
      <c r="CS382" s="621"/>
      <c r="CT382" s="621"/>
      <c r="CU382" s="621"/>
      <c r="CV382" s="621"/>
      <c r="CW382" s="621"/>
      <c r="CX382" s="621"/>
      <c r="CY382" s="621"/>
      <c r="CZ382" s="622"/>
    </row>
    <row r="383" spans="1:104" s="4" customFormat="1" ht="27" customHeight="1" x14ac:dyDescent="0.25">
      <c r="A383" s="614" t="s">
        <v>348</v>
      </c>
      <c r="B383" s="615"/>
      <c r="C383" s="615"/>
      <c r="D383" s="615"/>
      <c r="E383" s="615"/>
      <c r="F383" s="615"/>
      <c r="G383" s="616"/>
      <c r="H383" s="617" t="s">
        <v>565</v>
      </c>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18"/>
      <c r="AL383" s="618"/>
      <c r="AM383" s="618"/>
      <c r="AN383" s="618"/>
      <c r="AO383" s="618"/>
      <c r="AP383" s="618"/>
      <c r="AQ383" s="618"/>
      <c r="AR383" s="618"/>
      <c r="AS383" s="618"/>
      <c r="AT383" s="618"/>
      <c r="AU383" s="618"/>
      <c r="AV383" s="618"/>
      <c r="AW383" s="618"/>
      <c r="AX383" s="618"/>
      <c r="AY383" s="618"/>
      <c r="AZ383" s="618"/>
      <c r="BA383" s="618"/>
      <c r="BB383" s="619"/>
      <c r="BC383" s="605">
        <v>1</v>
      </c>
      <c r="BD383" s="606"/>
      <c r="BE383" s="606"/>
      <c r="BF383" s="606"/>
      <c r="BG383" s="606"/>
      <c r="BH383" s="606"/>
      <c r="BI383" s="606"/>
      <c r="BJ383" s="606"/>
      <c r="BK383" s="606"/>
      <c r="BL383" s="606"/>
      <c r="BM383" s="606"/>
      <c r="BN383" s="606"/>
      <c r="BO383" s="606"/>
      <c r="BP383" s="606"/>
      <c r="BQ383" s="606"/>
      <c r="BR383" s="607"/>
      <c r="BS383" s="620">
        <f t="shared" si="5"/>
        <v>74000</v>
      </c>
      <c r="BT383" s="621"/>
      <c r="BU383" s="621"/>
      <c r="BV383" s="621"/>
      <c r="BW383" s="621"/>
      <c r="BX383" s="621"/>
      <c r="BY383" s="621"/>
      <c r="BZ383" s="621"/>
      <c r="CA383" s="621"/>
      <c r="CB383" s="621"/>
      <c r="CC383" s="621"/>
      <c r="CD383" s="621"/>
      <c r="CE383" s="621"/>
      <c r="CF383" s="621"/>
      <c r="CG383" s="621"/>
      <c r="CH383" s="622"/>
      <c r="CI383" s="620">
        <v>74000</v>
      </c>
      <c r="CJ383" s="621"/>
      <c r="CK383" s="621"/>
      <c r="CL383" s="621"/>
      <c r="CM383" s="621"/>
      <c r="CN383" s="621"/>
      <c r="CO383" s="621"/>
      <c r="CP383" s="621"/>
      <c r="CQ383" s="621"/>
      <c r="CR383" s="621"/>
      <c r="CS383" s="621"/>
      <c r="CT383" s="621"/>
      <c r="CU383" s="621"/>
      <c r="CV383" s="621"/>
      <c r="CW383" s="621"/>
      <c r="CX383" s="621"/>
      <c r="CY383" s="621"/>
      <c r="CZ383" s="622"/>
    </row>
    <row r="384" spans="1:104" s="4" customFormat="1" ht="27" customHeight="1" x14ac:dyDescent="0.25">
      <c r="A384" s="614" t="s">
        <v>432</v>
      </c>
      <c r="B384" s="615"/>
      <c r="C384" s="615"/>
      <c r="D384" s="615"/>
      <c r="E384" s="615"/>
      <c r="F384" s="615"/>
      <c r="G384" s="616"/>
      <c r="H384" s="617" t="s">
        <v>566</v>
      </c>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18"/>
      <c r="AL384" s="618"/>
      <c r="AM384" s="618"/>
      <c r="AN384" s="618"/>
      <c r="AO384" s="618"/>
      <c r="AP384" s="618"/>
      <c r="AQ384" s="618"/>
      <c r="AR384" s="618"/>
      <c r="AS384" s="618"/>
      <c r="AT384" s="618"/>
      <c r="AU384" s="618"/>
      <c r="AV384" s="618"/>
      <c r="AW384" s="618"/>
      <c r="AX384" s="618"/>
      <c r="AY384" s="618"/>
      <c r="AZ384" s="618"/>
      <c r="BA384" s="618"/>
      <c r="BB384" s="619"/>
      <c r="BC384" s="605">
        <v>48</v>
      </c>
      <c r="BD384" s="606"/>
      <c r="BE384" s="606"/>
      <c r="BF384" s="606"/>
      <c r="BG384" s="606"/>
      <c r="BH384" s="606"/>
      <c r="BI384" s="606"/>
      <c r="BJ384" s="606"/>
      <c r="BK384" s="606"/>
      <c r="BL384" s="606"/>
      <c r="BM384" s="606"/>
      <c r="BN384" s="606"/>
      <c r="BO384" s="606"/>
      <c r="BP384" s="606"/>
      <c r="BQ384" s="606"/>
      <c r="BR384" s="607"/>
      <c r="BS384" s="620">
        <f t="shared" si="5"/>
        <v>8247.0833333333339</v>
      </c>
      <c r="BT384" s="621"/>
      <c r="BU384" s="621"/>
      <c r="BV384" s="621"/>
      <c r="BW384" s="621"/>
      <c r="BX384" s="621"/>
      <c r="BY384" s="621"/>
      <c r="BZ384" s="621"/>
      <c r="CA384" s="621"/>
      <c r="CB384" s="621"/>
      <c r="CC384" s="621"/>
      <c r="CD384" s="621"/>
      <c r="CE384" s="621"/>
      <c r="CF384" s="621"/>
      <c r="CG384" s="621"/>
      <c r="CH384" s="622"/>
      <c r="CI384" s="620">
        <v>395860</v>
      </c>
      <c r="CJ384" s="621"/>
      <c r="CK384" s="621"/>
      <c r="CL384" s="621"/>
      <c r="CM384" s="621"/>
      <c r="CN384" s="621"/>
      <c r="CO384" s="621"/>
      <c r="CP384" s="621"/>
      <c r="CQ384" s="621"/>
      <c r="CR384" s="621"/>
      <c r="CS384" s="621"/>
      <c r="CT384" s="621"/>
      <c r="CU384" s="621"/>
      <c r="CV384" s="621"/>
      <c r="CW384" s="621"/>
      <c r="CX384" s="621"/>
      <c r="CY384" s="621"/>
      <c r="CZ384" s="622"/>
    </row>
    <row r="385" spans="1:104" s="4" customFormat="1" ht="27" customHeight="1" x14ac:dyDescent="0.25">
      <c r="A385" s="614" t="s">
        <v>433</v>
      </c>
      <c r="B385" s="615"/>
      <c r="C385" s="615"/>
      <c r="D385" s="615"/>
      <c r="E385" s="615"/>
      <c r="F385" s="615"/>
      <c r="G385" s="616"/>
      <c r="H385" s="617" t="s">
        <v>567</v>
      </c>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18"/>
      <c r="AL385" s="618"/>
      <c r="AM385" s="618"/>
      <c r="AN385" s="618"/>
      <c r="AO385" s="618"/>
      <c r="AP385" s="618"/>
      <c r="AQ385" s="618"/>
      <c r="AR385" s="618"/>
      <c r="AS385" s="618"/>
      <c r="AT385" s="618"/>
      <c r="AU385" s="618"/>
      <c r="AV385" s="618"/>
      <c r="AW385" s="618"/>
      <c r="AX385" s="618"/>
      <c r="AY385" s="618"/>
      <c r="AZ385" s="618"/>
      <c r="BA385" s="618"/>
      <c r="BB385" s="619"/>
      <c r="BC385" s="605">
        <v>2</v>
      </c>
      <c r="BD385" s="606"/>
      <c r="BE385" s="606"/>
      <c r="BF385" s="606"/>
      <c r="BG385" s="606"/>
      <c r="BH385" s="606"/>
      <c r="BI385" s="606"/>
      <c r="BJ385" s="606"/>
      <c r="BK385" s="606"/>
      <c r="BL385" s="606"/>
      <c r="BM385" s="606"/>
      <c r="BN385" s="606"/>
      <c r="BO385" s="606"/>
      <c r="BP385" s="606"/>
      <c r="BQ385" s="606"/>
      <c r="BR385" s="607"/>
      <c r="BS385" s="620">
        <f t="shared" si="5"/>
        <v>6850</v>
      </c>
      <c r="BT385" s="621"/>
      <c r="BU385" s="621"/>
      <c r="BV385" s="621"/>
      <c r="BW385" s="621"/>
      <c r="BX385" s="621"/>
      <c r="BY385" s="621"/>
      <c r="BZ385" s="621"/>
      <c r="CA385" s="621"/>
      <c r="CB385" s="621"/>
      <c r="CC385" s="621"/>
      <c r="CD385" s="621"/>
      <c r="CE385" s="621"/>
      <c r="CF385" s="621"/>
      <c r="CG385" s="621"/>
      <c r="CH385" s="622"/>
      <c r="CI385" s="620">
        <v>13700</v>
      </c>
      <c r="CJ385" s="621"/>
      <c r="CK385" s="621"/>
      <c r="CL385" s="621"/>
      <c r="CM385" s="621"/>
      <c r="CN385" s="621"/>
      <c r="CO385" s="621"/>
      <c r="CP385" s="621"/>
      <c r="CQ385" s="621"/>
      <c r="CR385" s="621"/>
      <c r="CS385" s="621"/>
      <c r="CT385" s="621"/>
      <c r="CU385" s="621"/>
      <c r="CV385" s="621"/>
      <c r="CW385" s="621"/>
      <c r="CX385" s="621"/>
      <c r="CY385" s="621"/>
      <c r="CZ385" s="622"/>
    </row>
    <row r="386" spans="1:104" s="4" customFormat="1" ht="27" customHeight="1" x14ac:dyDescent="0.25">
      <c r="A386" s="614" t="s">
        <v>349</v>
      </c>
      <c r="B386" s="615"/>
      <c r="C386" s="615"/>
      <c r="D386" s="615"/>
      <c r="E386" s="615"/>
      <c r="F386" s="615"/>
      <c r="G386" s="616"/>
      <c r="H386" s="617" t="s">
        <v>568</v>
      </c>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18"/>
      <c r="AL386" s="618"/>
      <c r="AM386" s="618"/>
      <c r="AN386" s="618"/>
      <c r="AO386" s="618"/>
      <c r="AP386" s="618"/>
      <c r="AQ386" s="618"/>
      <c r="AR386" s="618"/>
      <c r="AS386" s="618"/>
      <c r="AT386" s="618"/>
      <c r="AU386" s="618"/>
      <c r="AV386" s="618"/>
      <c r="AW386" s="618"/>
      <c r="AX386" s="618"/>
      <c r="AY386" s="618"/>
      <c r="AZ386" s="618"/>
      <c r="BA386" s="618"/>
      <c r="BB386" s="619"/>
      <c r="BC386" s="605">
        <v>2</v>
      </c>
      <c r="BD386" s="606"/>
      <c r="BE386" s="606"/>
      <c r="BF386" s="606"/>
      <c r="BG386" s="606"/>
      <c r="BH386" s="606"/>
      <c r="BI386" s="606"/>
      <c r="BJ386" s="606"/>
      <c r="BK386" s="606"/>
      <c r="BL386" s="606"/>
      <c r="BM386" s="606"/>
      <c r="BN386" s="606"/>
      <c r="BO386" s="606"/>
      <c r="BP386" s="606"/>
      <c r="BQ386" s="606"/>
      <c r="BR386" s="607"/>
      <c r="BS386" s="620">
        <f t="shared" si="5"/>
        <v>75000</v>
      </c>
      <c r="BT386" s="621"/>
      <c r="BU386" s="621"/>
      <c r="BV386" s="621"/>
      <c r="BW386" s="621"/>
      <c r="BX386" s="621"/>
      <c r="BY386" s="621"/>
      <c r="BZ386" s="621"/>
      <c r="CA386" s="621"/>
      <c r="CB386" s="621"/>
      <c r="CC386" s="621"/>
      <c r="CD386" s="621"/>
      <c r="CE386" s="621"/>
      <c r="CF386" s="621"/>
      <c r="CG386" s="621"/>
      <c r="CH386" s="622"/>
      <c r="CI386" s="620">
        <v>150000</v>
      </c>
      <c r="CJ386" s="621"/>
      <c r="CK386" s="621"/>
      <c r="CL386" s="621"/>
      <c r="CM386" s="621"/>
      <c r="CN386" s="621"/>
      <c r="CO386" s="621"/>
      <c r="CP386" s="621"/>
      <c r="CQ386" s="621"/>
      <c r="CR386" s="621"/>
      <c r="CS386" s="621"/>
      <c r="CT386" s="621"/>
      <c r="CU386" s="621"/>
      <c r="CV386" s="621"/>
      <c r="CW386" s="621"/>
      <c r="CX386" s="621"/>
      <c r="CY386" s="621"/>
      <c r="CZ386" s="622"/>
    </row>
    <row r="387" spans="1:104" s="4" customFormat="1" ht="27" customHeight="1" x14ac:dyDescent="0.25">
      <c r="A387" s="614" t="s">
        <v>434</v>
      </c>
      <c r="B387" s="615"/>
      <c r="C387" s="615"/>
      <c r="D387" s="615"/>
      <c r="E387" s="615"/>
      <c r="F387" s="615"/>
      <c r="G387" s="616"/>
      <c r="H387" s="617" t="s">
        <v>588</v>
      </c>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18"/>
      <c r="AL387" s="618"/>
      <c r="AM387" s="618"/>
      <c r="AN387" s="618"/>
      <c r="AO387" s="618"/>
      <c r="AP387" s="618"/>
      <c r="AQ387" s="618"/>
      <c r="AR387" s="618"/>
      <c r="AS387" s="618"/>
      <c r="AT387" s="618"/>
      <c r="AU387" s="618"/>
      <c r="AV387" s="618"/>
      <c r="AW387" s="618"/>
      <c r="AX387" s="618"/>
      <c r="AY387" s="618"/>
      <c r="AZ387" s="618"/>
      <c r="BA387" s="618"/>
      <c r="BB387" s="619"/>
      <c r="BC387" s="605">
        <v>9</v>
      </c>
      <c r="BD387" s="606"/>
      <c r="BE387" s="606"/>
      <c r="BF387" s="606"/>
      <c r="BG387" s="606"/>
      <c r="BH387" s="606"/>
      <c r="BI387" s="606"/>
      <c r="BJ387" s="606"/>
      <c r="BK387" s="606"/>
      <c r="BL387" s="606"/>
      <c r="BM387" s="606"/>
      <c r="BN387" s="606"/>
      <c r="BO387" s="606"/>
      <c r="BP387" s="606"/>
      <c r="BQ387" s="606"/>
      <c r="BR387" s="607"/>
      <c r="BS387" s="620">
        <f t="shared" si="5"/>
        <v>6100</v>
      </c>
      <c r="BT387" s="621"/>
      <c r="BU387" s="621"/>
      <c r="BV387" s="621"/>
      <c r="BW387" s="621"/>
      <c r="BX387" s="621"/>
      <c r="BY387" s="621"/>
      <c r="BZ387" s="621"/>
      <c r="CA387" s="621"/>
      <c r="CB387" s="621"/>
      <c r="CC387" s="621"/>
      <c r="CD387" s="621"/>
      <c r="CE387" s="621"/>
      <c r="CF387" s="621"/>
      <c r="CG387" s="621"/>
      <c r="CH387" s="622"/>
      <c r="CI387" s="620">
        <v>54900</v>
      </c>
      <c r="CJ387" s="621"/>
      <c r="CK387" s="621"/>
      <c r="CL387" s="621"/>
      <c r="CM387" s="621"/>
      <c r="CN387" s="621"/>
      <c r="CO387" s="621"/>
      <c r="CP387" s="621"/>
      <c r="CQ387" s="621"/>
      <c r="CR387" s="621"/>
      <c r="CS387" s="621"/>
      <c r="CT387" s="621"/>
      <c r="CU387" s="621"/>
      <c r="CV387" s="621"/>
      <c r="CW387" s="621"/>
      <c r="CX387" s="621"/>
      <c r="CY387" s="621"/>
      <c r="CZ387" s="622"/>
    </row>
    <row r="388" spans="1:104" s="4" customFormat="1" ht="27" customHeight="1" x14ac:dyDescent="0.25">
      <c r="A388" s="614" t="s">
        <v>435</v>
      </c>
      <c r="B388" s="615"/>
      <c r="C388" s="615"/>
      <c r="D388" s="615"/>
      <c r="E388" s="615"/>
      <c r="F388" s="615"/>
      <c r="G388" s="616"/>
      <c r="H388" s="617" t="s">
        <v>569</v>
      </c>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18"/>
      <c r="AL388" s="618"/>
      <c r="AM388" s="618"/>
      <c r="AN388" s="618"/>
      <c r="AO388" s="618"/>
      <c r="AP388" s="618"/>
      <c r="AQ388" s="618"/>
      <c r="AR388" s="618"/>
      <c r="AS388" s="618"/>
      <c r="AT388" s="618"/>
      <c r="AU388" s="618"/>
      <c r="AV388" s="618"/>
      <c r="AW388" s="618"/>
      <c r="AX388" s="618"/>
      <c r="AY388" s="618"/>
      <c r="AZ388" s="618"/>
      <c r="BA388" s="618"/>
      <c r="BB388" s="619"/>
      <c r="BC388" s="605">
        <v>4</v>
      </c>
      <c r="BD388" s="606"/>
      <c r="BE388" s="606"/>
      <c r="BF388" s="606"/>
      <c r="BG388" s="606"/>
      <c r="BH388" s="606"/>
      <c r="BI388" s="606"/>
      <c r="BJ388" s="606"/>
      <c r="BK388" s="606"/>
      <c r="BL388" s="606"/>
      <c r="BM388" s="606"/>
      <c r="BN388" s="606"/>
      <c r="BO388" s="606"/>
      <c r="BP388" s="606"/>
      <c r="BQ388" s="606"/>
      <c r="BR388" s="607"/>
      <c r="BS388" s="620">
        <f t="shared" si="5"/>
        <v>18500</v>
      </c>
      <c r="BT388" s="621"/>
      <c r="BU388" s="621"/>
      <c r="BV388" s="621"/>
      <c r="BW388" s="621"/>
      <c r="BX388" s="621"/>
      <c r="BY388" s="621"/>
      <c r="BZ388" s="621"/>
      <c r="CA388" s="621"/>
      <c r="CB388" s="621"/>
      <c r="CC388" s="621"/>
      <c r="CD388" s="621"/>
      <c r="CE388" s="621"/>
      <c r="CF388" s="621"/>
      <c r="CG388" s="621"/>
      <c r="CH388" s="622"/>
      <c r="CI388" s="620">
        <v>74000</v>
      </c>
      <c r="CJ388" s="621"/>
      <c r="CK388" s="621"/>
      <c r="CL388" s="621"/>
      <c r="CM388" s="621"/>
      <c r="CN388" s="621"/>
      <c r="CO388" s="621"/>
      <c r="CP388" s="621"/>
      <c r="CQ388" s="621"/>
      <c r="CR388" s="621"/>
      <c r="CS388" s="621"/>
      <c r="CT388" s="621"/>
      <c r="CU388" s="621"/>
      <c r="CV388" s="621"/>
      <c r="CW388" s="621"/>
      <c r="CX388" s="621"/>
      <c r="CY388" s="621"/>
      <c r="CZ388" s="622"/>
    </row>
    <row r="389" spans="1:104" s="4" customFormat="1" ht="27" customHeight="1" x14ac:dyDescent="0.25">
      <c r="A389" s="614" t="s">
        <v>350</v>
      </c>
      <c r="B389" s="615"/>
      <c r="C389" s="615"/>
      <c r="D389" s="615"/>
      <c r="E389" s="615"/>
      <c r="F389" s="615"/>
      <c r="G389" s="616"/>
      <c r="H389" s="617" t="s">
        <v>570</v>
      </c>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18"/>
      <c r="AL389" s="618"/>
      <c r="AM389" s="618"/>
      <c r="AN389" s="618"/>
      <c r="AO389" s="618"/>
      <c r="AP389" s="618"/>
      <c r="AQ389" s="618"/>
      <c r="AR389" s="618"/>
      <c r="AS389" s="618"/>
      <c r="AT389" s="618"/>
      <c r="AU389" s="618"/>
      <c r="AV389" s="618"/>
      <c r="AW389" s="618"/>
      <c r="AX389" s="618"/>
      <c r="AY389" s="618"/>
      <c r="AZ389" s="618"/>
      <c r="BA389" s="618"/>
      <c r="BB389" s="619"/>
      <c r="BC389" s="605">
        <v>1</v>
      </c>
      <c r="BD389" s="606"/>
      <c r="BE389" s="606"/>
      <c r="BF389" s="606"/>
      <c r="BG389" s="606"/>
      <c r="BH389" s="606"/>
      <c r="BI389" s="606"/>
      <c r="BJ389" s="606"/>
      <c r="BK389" s="606"/>
      <c r="BL389" s="606"/>
      <c r="BM389" s="606"/>
      <c r="BN389" s="606"/>
      <c r="BO389" s="606"/>
      <c r="BP389" s="606"/>
      <c r="BQ389" s="606"/>
      <c r="BR389" s="607"/>
      <c r="BS389" s="620">
        <f t="shared" si="5"/>
        <v>16500</v>
      </c>
      <c r="BT389" s="621"/>
      <c r="BU389" s="621"/>
      <c r="BV389" s="621"/>
      <c r="BW389" s="621"/>
      <c r="BX389" s="621"/>
      <c r="BY389" s="621"/>
      <c r="BZ389" s="621"/>
      <c r="CA389" s="621"/>
      <c r="CB389" s="621"/>
      <c r="CC389" s="621"/>
      <c r="CD389" s="621"/>
      <c r="CE389" s="621"/>
      <c r="CF389" s="621"/>
      <c r="CG389" s="621"/>
      <c r="CH389" s="622"/>
      <c r="CI389" s="620">
        <v>16500</v>
      </c>
      <c r="CJ389" s="621"/>
      <c r="CK389" s="621"/>
      <c r="CL389" s="621"/>
      <c r="CM389" s="621"/>
      <c r="CN389" s="621"/>
      <c r="CO389" s="621"/>
      <c r="CP389" s="621"/>
      <c r="CQ389" s="621"/>
      <c r="CR389" s="621"/>
      <c r="CS389" s="621"/>
      <c r="CT389" s="621"/>
      <c r="CU389" s="621"/>
      <c r="CV389" s="621"/>
      <c r="CW389" s="621"/>
      <c r="CX389" s="621"/>
      <c r="CY389" s="621"/>
      <c r="CZ389" s="622"/>
    </row>
    <row r="390" spans="1:104" s="4" customFormat="1" ht="27" customHeight="1" x14ac:dyDescent="0.25">
      <c r="A390" s="614" t="s">
        <v>501</v>
      </c>
      <c r="B390" s="615"/>
      <c r="C390" s="615"/>
      <c r="D390" s="615"/>
      <c r="E390" s="615"/>
      <c r="F390" s="615"/>
      <c r="G390" s="616"/>
      <c r="H390" s="617" t="s">
        <v>571</v>
      </c>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18"/>
      <c r="AL390" s="618"/>
      <c r="AM390" s="618"/>
      <c r="AN390" s="618"/>
      <c r="AO390" s="618"/>
      <c r="AP390" s="618"/>
      <c r="AQ390" s="618"/>
      <c r="AR390" s="618"/>
      <c r="AS390" s="618"/>
      <c r="AT390" s="618"/>
      <c r="AU390" s="618"/>
      <c r="AV390" s="618"/>
      <c r="AW390" s="618"/>
      <c r="AX390" s="618"/>
      <c r="AY390" s="618"/>
      <c r="AZ390" s="618"/>
      <c r="BA390" s="618"/>
      <c r="BB390" s="619"/>
      <c r="BC390" s="605">
        <v>88</v>
      </c>
      <c r="BD390" s="606"/>
      <c r="BE390" s="606"/>
      <c r="BF390" s="606"/>
      <c r="BG390" s="606"/>
      <c r="BH390" s="606"/>
      <c r="BI390" s="606"/>
      <c r="BJ390" s="606"/>
      <c r="BK390" s="606"/>
      <c r="BL390" s="606"/>
      <c r="BM390" s="606"/>
      <c r="BN390" s="606"/>
      <c r="BO390" s="606"/>
      <c r="BP390" s="606"/>
      <c r="BQ390" s="606"/>
      <c r="BR390" s="607"/>
      <c r="BS390" s="620">
        <f>CI390/BC390</f>
        <v>9706.9181818181823</v>
      </c>
      <c r="BT390" s="621"/>
      <c r="BU390" s="621"/>
      <c r="BV390" s="621"/>
      <c r="BW390" s="621"/>
      <c r="BX390" s="621"/>
      <c r="BY390" s="621"/>
      <c r="BZ390" s="621"/>
      <c r="CA390" s="621"/>
      <c r="CB390" s="621"/>
      <c r="CC390" s="621"/>
      <c r="CD390" s="621"/>
      <c r="CE390" s="621"/>
      <c r="CF390" s="621"/>
      <c r="CG390" s="621"/>
      <c r="CH390" s="622"/>
      <c r="CI390" s="620">
        <v>854208.8</v>
      </c>
      <c r="CJ390" s="621"/>
      <c r="CK390" s="621"/>
      <c r="CL390" s="621"/>
      <c r="CM390" s="621"/>
      <c r="CN390" s="621"/>
      <c r="CO390" s="621"/>
      <c r="CP390" s="621"/>
      <c r="CQ390" s="621"/>
      <c r="CR390" s="621"/>
      <c r="CS390" s="621"/>
      <c r="CT390" s="621"/>
      <c r="CU390" s="621"/>
      <c r="CV390" s="621"/>
      <c r="CW390" s="621"/>
      <c r="CX390" s="621"/>
      <c r="CY390" s="621"/>
      <c r="CZ390" s="622"/>
    </row>
    <row r="391" spans="1:104" s="4" customFormat="1" ht="27" customHeight="1" x14ac:dyDescent="0.25">
      <c r="A391" s="614" t="s">
        <v>502</v>
      </c>
      <c r="B391" s="615"/>
      <c r="C391" s="615"/>
      <c r="D391" s="615"/>
      <c r="E391" s="615"/>
      <c r="F391" s="615"/>
      <c r="G391" s="616"/>
      <c r="H391" s="617" t="s">
        <v>572</v>
      </c>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18"/>
      <c r="AL391" s="618"/>
      <c r="AM391" s="618"/>
      <c r="AN391" s="618"/>
      <c r="AO391" s="618"/>
      <c r="AP391" s="618"/>
      <c r="AQ391" s="618"/>
      <c r="AR391" s="618"/>
      <c r="AS391" s="618"/>
      <c r="AT391" s="618"/>
      <c r="AU391" s="618"/>
      <c r="AV391" s="618"/>
      <c r="AW391" s="618"/>
      <c r="AX391" s="618"/>
      <c r="AY391" s="618"/>
      <c r="AZ391" s="618"/>
      <c r="BA391" s="618"/>
      <c r="BB391" s="619"/>
      <c r="BC391" s="605">
        <v>9</v>
      </c>
      <c r="BD391" s="606"/>
      <c r="BE391" s="606"/>
      <c r="BF391" s="606"/>
      <c r="BG391" s="606"/>
      <c r="BH391" s="606"/>
      <c r="BI391" s="606"/>
      <c r="BJ391" s="606"/>
      <c r="BK391" s="606"/>
      <c r="BL391" s="606"/>
      <c r="BM391" s="606"/>
      <c r="BN391" s="606"/>
      <c r="BO391" s="606"/>
      <c r="BP391" s="606"/>
      <c r="BQ391" s="606"/>
      <c r="BR391" s="607"/>
      <c r="BS391" s="620">
        <f t="shared" ref="BS391:BS396" si="6">CI391/BC391</f>
        <v>9353</v>
      </c>
      <c r="BT391" s="621"/>
      <c r="BU391" s="621"/>
      <c r="BV391" s="621"/>
      <c r="BW391" s="621"/>
      <c r="BX391" s="621"/>
      <c r="BY391" s="621"/>
      <c r="BZ391" s="621"/>
      <c r="CA391" s="621"/>
      <c r="CB391" s="621"/>
      <c r="CC391" s="621"/>
      <c r="CD391" s="621"/>
      <c r="CE391" s="621"/>
      <c r="CF391" s="621"/>
      <c r="CG391" s="621"/>
      <c r="CH391" s="622"/>
      <c r="CI391" s="620">
        <v>84177</v>
      </c>
      <c r="CJ391" s="621"/>
      <c r="CK391" s="621"/>
      <c r="CL391" s="621"/>
      <c r="CM391" s="621"/>
      <c r="CN391" s="621"/>
      <c r="CO391" s="621"/>
      <c r="CP391" s="621"/>
      <c r="CQ391" s="621"/>
      <c r="CR391" s="621"/>
      <c r="CS391" s="621"/>
      <c r="CT391" s="621"/>
      <c r="CU391" s="621"/>
      <c r="CV391" s="621"/>
      <c r="CW391" s="621"/>
      <c r="CX391" s="621"/>
      <c r="CY391" s="621"/>
      <c r="CZ391" s="622"/>
    </row>
    <row r="392" spans="1:104" s="4" customFormat="1" ht="27" customHeight="1" x14ac:dyDescent="0.25">
      <c r="A392" s="614" t="s">
        <v>351</v>
      </c>
      <c r="B392" s="615"/>
      <c r="C392" s="615"/>
      <c r="D392" s="615"/>
      <c r="E392" s="615"/>
      <c r="F392" s="615"/>
      <c r="G392" s="616"/>
      <c r="H392" s="617" t="s">
        <v>573</v>
      </c>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18"/>
      <c r="AL392" s="618"/>
      <c r="AM392" s="618"/>
      <c r="AN392" s="618"/>
      <c r="AO392" s="618"/>
      <c r="AP392" s="618"/>
      <c r="AQ392" s="618"/>
      <c r="AR392" s="618"/>
      <c r="AS392" s="618"/>
      <c r="AT392" s="618"/>
      <c r="AU392" s="618"/>
      <c r="AV392" s="618"/>
      <c r="AW392" s="618"/>
      <c r="AX392" s="618"/>
      <c r="AY392" s="618"/>
      <c r="AZ392" s="618"/>
      <c r="BA392" s="618"/>
      <c r="BB392" s="619"/>
      <c r="BC392" s="605">
        <v>6</v>
      </c>
      <c r="BD392" s="606"/>
      <c r="BE392" s="606"/>
      <c r="BF392" s="606"/>
      <c r="BG392" s="606"/>
      <c r="BH392" s="606"/>
      <c r="BI392" s="606"/>
      <c r="BJ392" s="606"/>
      <c r="BK392" s="606"/>
      <c r="BL392" s="606"/>
      <c r="BM392" s="606"/>
      <c r="BN392" s="606"/>
      <c r="BO392" s="606"/>
      <c r="BP392" s="606"/>
      <c r="BQ392" s="606"/>
      <c r="BR392" s="607"/>
      <c r="BS392" s="620">
        <f t="shared" si="6"/>
        <v>1622</v>
      </c>
      <c r="BT392" s="621"/>
      <c r="BU392" s="621"/>
      <c r="BV392" s="621"/>
      <c r="BW392" s="621"/>
      <c r="BX392" s="621"/>
      <c r="BY392" s="621"/>
      <c r="BZ392" s="621"/>
      <c r="CA392" s="621"/>
      <c r="CB392" s="621"/>
      <c r="CC392" s="621"/>
      <c r="CD392" s="621"/>
      <c r="CE392" s="621"/>
      <c r="CF392" s="621"/>
      <c r="CG392" s="621"/>
      <c r="CH392" s="622"/>
      <c r="CI392" s="620">
        <v>9732</v>
      </c>
      <c r="CJ392" s="621"/>
      <c r="CK392" s="621"/>
      <c r="CL392" s="621"/>
      <c r="CM392" s="621"/>
      <c r="CN392" s="621"/>
      <c r="CO392" s="621"/>
      <c r="CP392" s="621"/>
      <c r="CQ392" s="621"/>
      <c r="CR392" s="621"/>
      <c r="CS392" s="621"/>
      <c r="CT392" s="621"/>
      <c r="CU392" s="621"/>
      <c r="CV392" s="621"/>
      <c r="CW392" s="621"/>
      <c r="CX392" s="621"/>
      <c r="CY392" s="621"/>
      <c r="CZ392" s="622"/>
    </row>
    <row r="393" spans="1:104" s="4" customFormat="1" ht="27" customHeight="1" x14ac:dyDescent="0.25">
      <c r="A393" s="614" t="s">
        <v>503</v>
      </c>
      <c r="B393" s="615"/>
      <c r="C393" s="615"/>
      <c r="D393" s="615"/>
      <c r="E393" s="615"/>
      <c r="F393" s="615"/>
      <c r="G393" s="616"/>
      <c r="H393" s="617" t="s">
        <v>574</v>
      </c>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18"/>
      <c r="AL393" s="618"/>
      <c r="AM393" s="618"/>
      <c r="AN393" s="618"/>
      <c r="AO393" s="618"/>
      <c r="AP393" s="618"/>
      <c r="AQ393" s="618"/>
      <c r="AR393" s="618"/>
      <c r="AS393" s="618"/>
      <c r="AT393" s="618"/>
      <c r="AU393" s="618"/>
      <c r="AV393" s="618"/>
      <c r="AW393" s="618"/>
      <c r="AX393" s="618"/>
      <c r="AY393" s="618"/>
      <c r="AZ393" s="618"/>
      <c r="BA393" s="618"/>
      <c r="BB393" s="619"/>
      <c r="BC393" s="605">
        <v>1</v>
      </c>
      <c r="BD393" s="606"/>
      <c r="BE393" s="606"/>
      <c r="BF393" s="606"/>
      <c r="BG393" s="606"/>
      <c r="BH393" s="606"/>
      <c r="BI393" s="606"/>
      <c r="BJ393" s="606"/>
      <c r="BK393" s="606"/>
      <c r="BL393" s="606"/>
      <c r="BM393" s="606"/>
      <c r="BN393" s="606"/>
      <c r="BO393" s="606"/>
      <c r="BP393" s="606"/>
      <c r="BQ393" s="606"/>
      <c r="BR393" s="607"/>
      <c r="BS393" s="620">
        <f t="shared" si="6"/>
        <v>25740</v>
      </c>
      <c r="BT393" s="621"/>
      <c r="BU393" s="621"/>
      <c r="BV393" s="621"/>
      <c r="BW393" s="621"/>
      <c r="BX393" s="621"/>
      <c r="BY393" s="621"/>
      <c r="BZ393" s="621"/>
      <c r="CA393" s="621"/>
      <c r="CB393" s="621"/>
      <c r="CC393" s="621"/>
      <c r="CD393" s="621"/>
      <c r="CE393" s="621"/>
      <c r="CF393" s="621"/>
      <c r="CG393" s="621"/>
      <c r="CH393" s="622"/>
      <c r="CI393" s="620">
        <v>25740</v>
      </c>
      <c r="CJ393" s="621"/>
      <c r="CK393" s="621"/>
      <c r="CL393" s="621"/>
      <c r="CM393" s="621"/>
      <c r="CN393" s="621"/>
      <c r="CO393" s="621"/>
      <c r="CP393" s="621"/>
      <c r="CQ393" s="621"/>
      <c r="CR393" s="621"/>
      <c r="CS393" s="621"/>
      <c r="CT393" s="621"/>
      <c r="CU393" s="621"/>
      <c r="CV393" s="621"/>
      <c r="CW393" s="621"/>
      <c r="CX393" s="621"/>
      <c r="CY393" s="621"/>
      <c r="CZ393" s="622"/>
    </row>
    <row r="394" spans="1:104" s="4" customFormat="1" ht="27" customHeight="1" x14ac:dyDescent="0.25">
      <c r="A394" s="614" t="s">
        <v>504</v>
      </c>
      <c r="B394" s="615"/>
      <c r="C394" s="615"/>
      <c r="D394" s="615"/>
      <c r="E394" s="615"/>
      <c r="F394" s="615"/>
      <c r="G394" s="616"/>
      <c r="H394" s="617" t="s">
        <v>575</v>
      </c>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18"/>
      <c r="AL394" s="618"/>
      <c r="AM394" s="618"/>
      <c r="AN394" s="618"/>
      <c r="AO394" s="618"/>
      <c r="AP394" s="618"/>
      <c r="AQ394" s="618"/>
      <c r="AR394" s="618"/>
      <c r="AS394" s="618"/>
      <c r="AT394" s="618"/>
      <c r="AU394" s="618"/>
      <c r="AV394" s="618"/>
      <c r="AW394" s="618"/>
      <c r="AX394" s="618"/>
      <c r="AY394" s="618"/>
      <c r="AZ394" s="618"/>
      <c r="BA394" s="618"/>
      <c r="BB394" s="619"/>
      <c r="BC394" s="605">
        <v>774</v>
      </c>
      <c r="BD394" s="606"/>
      <c r="BE394" s="606"/>
      <c r="BF394" s="606"/>
      <c r="BG394" s="606"/>
      <c r="BH394" s="606"/>
      <c r="BI394" s="606"/>
      <c r="BJ394" s="606"/>
      <c r="BK394" s="606"/>
      <c r="BL394" s="606"/>
      <c r="BM394" s="606"/>
      <c r="BN394" s="606"/>
      <c r="BO394" s="606"/>
      <c r="BP394" s="606"/>
      <c r="BQ394" s="606"/>
      <c r="BR394" s="607"/>
      <c r="BS394" s="620">
        <f t="shared" si="6"/>
        <v>693.1343023255813</v>
      </c>
      <c r="BT394" s="621"/>
      <c r="BU394" s="621"/>
      <c r="BV394" s="621"/>
      <c r="BW394" s="621"/>
      <c r="BX394" s="621"/>
      <c r="BY394" s="621"/>
      <c r="BZ394" s="621"/>
      <c r="CA394" s="621"/>
      <c r="CB394" s="621"/>
      <c r="CC394" s="621"/>
      <c r="CD394" s="621"/>
      <c r="CE394" s="621"/>
      <c r="CF394" s="621"/>
      <c r="CG394" s="621"/>
      <c r="CH394" s="622"/>
      <c r="CI394" s="620">
        <v>536485.94999999995</v>
      </c>
      <c r="CJ394" s="621"/>
      <c r="CK394" s="621"/>
      <c r="CL394" s="621"/>
      <c r="CM394" s="621"/>
      <c r="CN394" s="621"/>
      <c r="CO394" s="621"/>
      <c r="CP394" s="621"/>
      <c r="CQ394" s="621"/>
      <c r="CR394" s="621"/>
      <c r="CS394" s="621"/>
      <c r="CT394" s="621"/>
      <c r="CU394" s="621"/>
      <c r="CV394" s="621"/>
      <c r="CW394" s="621"/>
      <c r="CX394" s="621"/>
      <c r="CY394" s="621"/>
      <c r="CZ394" s="622"/>
    </row>
    <row r="395" spans="1:104" s="4" customFormat="1" ht="27" customHeight="1" x14ac:dyDescent="0.25">
      <c r="A395" s="614" t="s">
        <v>352</v>
      </c>
      <c r="B395" s="615"/>
      <c r="C395" s="615"/>
      <c r="D395" s="615"/>
      <c r="E395" s="615"/>
      <c r="F395" s="615"/>
      <c r="G395" s="616"/>
      <c r="H395" s="617" t="s">
        <v>576</v>
      </c>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18"/>
      <c r="AL395" s="618"/>
      <c r="AM395" s="618"/>
      <c r="AN395" s="618"/>
      <c r="AO395" s="618"/>
      <c r="AP395" s="618"/>
      <c r="AQ395" s="618"/>
      <c r="AR395" s="618"/>
      <c r="AS395" s="618"/>
      <c r="AT395" s="618"/>
      <c r="AU395" s="618"/>
      <c r="AV395" s="618"/>
      <c r="AW395" s="618"/>
      <c r="AX395" s="618"/>
      <c r="AY395" s="618"/>
      <c r="AZ395" s="618"/>
      <c r="BA395" s="618"/>
      <c r="BB395" s="619"/>
      <c r="BC395" s="605">
        <v>1</v>
      </c>
      <c r="BD395" s="606"/>
      <c r="BE395" s="606"/>
      <c r="BF395" s="606"/>
      <c r="BG395" s="606"/>
      <c r="BH395" s="606"/>
      <c r="BI395" s="606"/>
      <c r="BJ395" s="606"/>
      <c r="BK395" s="606"/>
      <c r="BL395" s="606"/>
      <c r="BM395" s="606"/>
      <c r="BN395" s="606"/>
      <c r="BO395" s="606"/>
      <c r="BP395" s="606"/>
      <c r="BQ395" s="606"/>
      <c r="BR395" s="607"/>
      <c r="BS395" s="620">
        <f t="shared" si="6"/>
        <v>17100</v>
      </c>
      <c r="BT395" s="621"/>
      <c r="BU395" s="621"/>
      <c r="BV395" s="621"/>
      <c r="BW395" s="621"/>
      <c r="BX395" s="621"/>
      <c r="BY395" s="621"/>
      <c r="BZ395" s="621"/>
      <c r="CA395" s="621"/>
      <c r="CB395" s="621"/>
      <c r="CC395" s="621"/>
      <c r="CD395" s="621"/>
      <c r="CE395" s="621"/>
      <c r="CF395" s="621"/>
      <c r="CG395" s="621"/>
      <c r="CH395" s="622"/>
      <c r="CI395" s="620">
        <v>17100</v>
      </c>
      <c r="CJ395" s="621"/>
      <c r="CK395" s="621"/>
      <c r="CL395" s="621"/>
      <c r="CM395" s="621"/>
      <c r="CN395" s="621"/>
      <c r="CO395" s="621"/>
      <c r="CP395" s="621"/>
      <c r="CQ395" s="621"/>
      <c r="CR395" s="621"/>
      <c r="CS395" s="621"/>
      <c r="CT395" s="621"/>
      <c r="CU395" s="621"/>
      <c r="CV395" s="621"/>
      <c r="CW395" s="621"/>
      <c r="CX395" s="621"/>
      <c r="CY395" s="621"/>
      <c r="CZ395" s="622"/>
    </row>
    <row r="396" spans="1:104" s="4" customFormat="1" ht="27" customHeight="1" x14ac:dyDescent="0.25">
      <c r="A396" s="614" t="s">
        <v>505</v>
      </c>
      <c r="B396" s="615"/>
      <c r="C396" s="615"/>
      <c r="D396" s="615"/>
      <c r="E396" s="615"/>
      <c r="F396" s="615"/>
      <c r="G396" s="616"/>
      <c r="H396" s="617" t="s">
        <v>577</v>
      </c>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18"/>
      <c r="AL396" s="618"/>
      <c r="AM396" s="618"/>
      <c r="AN396" s="618"/>
      <c r="AO396" s="618"/>
      <c r="AP396" s="618"/>
      <c r="AQ396" s="618"/>
      <c r="AR396" s="618"/>
      <c r="AS396" s="618"/>
      <c r="AT396" s="618"/>
      <c r="AU396" s="618"/>
      <c r="AV396" s="618"/>
      <c r="AW396" s="618"/>
      <c r="AX396" s="618"/>
      <c r="AY396" s="618"/>
      <c r="AZ396" s="618"/>
      <c r="BA396" s="618"/>
      <c r="BB396" s="619"/>
      <c r="BC396" s="605">
        <v>1</v>
      </c>
      <c r="BD396" s="606"/>
      <c r="BE396" s="606"/>
      <c r="BF396" s="606"/>
      <c r="BG396" s="606"/>
      <c r="BH396" s="606"/>
      <c r="BI396" s="606"/>
      <c r="BJ396" s="606"/>
      <c r="BK396" s="606"/>
      <c r="BL396" s="606"/>
      <c r="BM396" s="606"/>
      <c r="BN396" s="606"/>
      <c r="BO396" s="606"/>
      <c r="BP396" s="606"/>
      <c r="BQ396" s="606"/>
      <c r="BR396" s="607"/>
      <c r="BS396" s="620">
        <f t="shared" si="6"/>
        <v>9750</v>
      </c>
      <c r="BT396" s="621"/>
      <c r="BU396" s="621"/>
      <c r="BV396" s="621"/>
      <c r="BW396" s="621"/>
      <c r="BX396" s="621"/>
      <c r="BY396" s="621"/>
      <c r="BZ396" s="621"/>
      <c r="CA396" s="621"/>
      <c r="CB396" s="621"/>
      <c r="CC396" s="621"/>
      <c r="CD396" s="621"/>
      <c r="CE396" s="621"/>
      <c r="CF396" s="621"/>
      <c r="CG396" s="621"/>
      <c r="CH396" s="622"/>
      <c r="CI396" s="620">
        <v>9750</v>
      </c>
      <c r="CJ396" s="621"/>
      <c r="CK396" s="621"/>
      <c r="CL396" s="621"/>
      <c r="CM396" s="621"/>
      <c r="CN396" s="621"/>
      <c r="CO396" s="621"/>
      <c r="CP396" s="621"/>
      <c r="CQ396" s="621"/>
      <c r="CR396" s="621"/>
      <c r="CS396" s="621"/>
      <c r="CT396" s="621"/>
      <c r="CU396" s="621"/>
      <c r="CV396" s="621"/>
      <c r="CW396" s="621"/>
      <c r="CX396" s="621"/>
      <c r="CY396" s="621"/>
      <c r="CZ396" s="622"/>
    </row>
    <row r="397" spans="1:104" s="4" customFormat="1" ht="27" customHeight="1" x14ac:dyDescent="0.25">
      <c r="A397" s="614" t="s">
        <v>506</v>
      </c>
      <c r="B397" s="615"/>
      <c r="C397" s="615"/>
      <c r="D397" s="615"/>
      <c r="E397" s="615"/>
      <c r="F397" s="615"/>
      <c r="G397" s="616"/>
      <c r="H397" s="617" t="s">
        <v>578</v>
      </c>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18"/>
      <c r="AL397" s="618"/>
      <c r="AM397" s="618"/>
      <c r="AN397" s="618"/>
      <c r="AO397" s="618"/>
      <c r="AP397" s="618"/>
      <c r="AQ397" s="618"/>
      <c r="AR397" s="618"/>
      <c r="AS397" s="618"/>
      <c r="AT397" s="618"/>
      <c r="AU397" s="618"/>
      <c r="AV397" s="618"/>
      <c r="AW397" s="618"/>
      <c r="AX397" s="618"/>
      <c r="AY397" s="618"/>
      <c r="AZ397" s="618"/>
      <c r="BA397" s="618"/>
      <c r="BB397" s="619"/>
      <c r="BC397" s="605">
        <v>1</v>
      </c>
      <c r="BD397" s="606"/>
      <c r="BE397" s="606"/>
      <c r="BF397" s="606"/>
      <c r="BG397" s="606"/>
      <c r="BH397" s="606"/>
      <c r="BI397" s="606"/>
      <c r="BJ397" s="606"/>
      <c r="BK397" s="606"/>
      <c r="BL397" s="606"/>
      <c r="BM397" s="606"/>
      <c r="BN397" s="606"/>
      <c r="BO397" s="606"/>
      <c r="BP397" s="606"/>
      <c r="BQ397" s="606"/>
      <c r="BR397" s="607"/>
      <c r="BS397" s="620">
        <f>CI397/BC397</f>
        <v>17770</v>
      </c>
      <c r="BT397" s="621"/>
      <c r="BU397" s="621"/>
      <c r="BV397" s="621"/>
      <c r="BW397" s="621"/>
      <c r="BX397" s="621"/>
      <c r="BY397" s="621"/>
      <c r="BZ397" s="621"/>
      <c r="CA397" s="621"/>
      <c r="CB397" s="621"/>
      <c r="CC397" s="621"/>
      <c r="CD397" s="621"/>
      <c r="CE397" s="621"/>
      <c r="CF397" s="621"/>
      <c r="CG397" s="621"/>
      <c r="CH397" s="622"/>
      <c r="CI397" s="620">
        <v>17770</v>
      </c>
      <c r="CJ397" s="621"/>
      <c r="CK397" s="621"/>
      <c r="CL397" s="621"/>
      <c r="CM397" s="621"/>
      <c r="CN397" s="621"/>
      <c r="CO397" s="621"/>
      <c r="CP397" s="621"/>
      <c r="CQ397" s="621"/>
      <c r="CR397" s="621"/>
      <c r="CS397" s="621"/>
      <c r="CT397" s="621"/>
      <c r="CU397" s="621"/>
      <c r="CV397" s="621"/>
      <c r="CW397" s="621"/>
      <c r="CX397" s="621"/>
      <c r="CY397" s="621"/>
      <c r="CZ397" s="622"/>
    </row>
    <row r="398" spans="1:104" s="4" customFormat="1" ht="27" customHeight="1" x14ac:dyDescent="0.25">
      <c r="A398" s="614" t="s">
        <v>385</v>
      </c>
      <c r="B398" s="615"/>
      <c r="C398" s="615"/>
      <c r="D398" s="615"/>
      <c r="E398" s="615"/>
      <c r="F398" s="615"/>
      <c r="G398" s="616"/>
      <c r="H398" s="617" t="s">
        <v>579</v>
      </c>
      <c r="I398" s="618"/>
      <c r="J398" s="618"/>
      <c r="K398" s="618"/>
      <c r="L398" s="618"/>
      <c r="M398" s="618"/>
      <c r="N398" s="618"/>
      <c r="O398" s="618"/>
      <c r="P398" s="618"/>
      <c r="Q398" s="618"/>
      <c r="R398" s="618"/>
      <c r="S398" s="618"/>
      <c r="T398" s="618"/>
      <c r="U398" s="618"/>
      <c r="V398" s="618"/>
      <c r="W398" s="618"/>
      <c r="X398" s="618"/>
      <c r="Y398" s="618"/>
      <c r="Z398" s="618"/>
      <c r="AA398" s="618"/>
      <c r="AB398" s="618"/>
      <c r="AC398" s="618"/>
      <c r="AD398" s="618"/>
      <c r="AE398" s="618"/>
      <c r="AF398" s="618"/>
      <c r="AG398" s="618"/>
      <c r="AH398" s="618"/>
      <c r="AI398" s="618"/>
      <c r="AJ398" s="618"/>
      <c r="AK398" s="618"/>
      <c r="AL398" s="618"/>
      <c r="AM398" s="618"/>
      <c r="AN398" s="618"/>
      <c r="AO398" s="618"/>
      <c r="AP398" s="618"/>
      <c r="AQ398" s="618"/>
      <c r="AR398" s="618"/>
      <c r="AS398" s="618"/>
      <c r="AT398" s="618"/>
      <c r="AU398" s="618"/>
      <c r="AV398" s="618"/>
      <c r="AW398" s="618"/>
      <c r="AX398" s="618"/>
      <c r="AY398" s="618"/>
      <c r="AZ398" s="618"/>
      <c r="BA398" s="618"/>
      <c r="BB398" s="619"/>
      <c r="BC398" s="605">
        <v>3</v>
      </c>
      <c r="BD398" s="606"/>
      <c r="BE398" s="606"/>
      <c r="BF398" s="606"/>
      <c r="BG398" s="606"/>
      <c r="BH398" s="606"/>
      <c r="BI398" s="606"/>
      <c r="BJ398" s="606"/>
      <c r="BK398" s="606"/>
      <c r="BL398" s="606"/>
      <c r="BM398" s="606"/>
      <c r="BN398" s="606"/>
      <c r="BO398" s="606"/>
      <c r="BP398" s="606"/>
      <c r="BQ398" s="606"/>
      <c r="BR398" s="607"/>
      <c r="BS398" s="620">
        <f t="shared" ref="BS398:BS406" si="7">CI398/BC398</f>
        <v>33070</v>
      </c>
      <c r="BT398" s="621"/>
      <c r="BU398" s="621"/>
      <c r="BV398" s="621"/>
      <c r="BW398" s="621"/>
      <c r="BX398" s="621"/>
      <c r="BY398" s="621"/>
      <c r="BZ398" s="621"/>
      <c r="CA398" s="621"/>
      <c r="CB398" s="621"/>
      <c r="CC398" s="621"/>
      <c r="CD398" s="621"/>
      <c r="CE398" s="621"/>
      <c r="CF398" s="621"/>
      <c r="CG398" s="621"/>
      <c r="CH398" s="622"/>
      <c r="CI398" s="620">
        <v>99210</v>
      </c>
      <c r="CJ398" s="621"/>
      <c r="CK398" s="621"/>
      <c r="CL398" s="621"/>
      <c r="CM398" s="621"/>
      <c r="CN398" s="621"/>
      <c r="CO398" s="621"/>
      <c r="CP398" s="621"/>
      <c r="CQ398" s="621"/>
      <c r="CR398" s="621"/>
      <c r="CS398" s="621"/>
      <c r="CT398" s="621"/>
      <c r="CU398" s="621"/>
      <c r="CV398" s="621"/>
      <c r="CW398" s="621"/>
      <c r="CX398" s="621"/>
      <c r="CY398" s="621"/>
      <c r="CZ398" s="622"/>
    </row>
    <row r="399" spans="1:104" s="4" customFormat="1" ht="27" customHeight="1" x14ac:dyDescent="0.25">
      <c r="A399" s="614" t="s">
        <v>508</v>
      </c>
      <c r="B399" s="615"/>
      <c r="C399" s="615"/>
      <c r="D399" s="615"/>
      <c r="E399" s="615"/>
      <c r="F399" s="615"/>
      <c r="G399" s="616"/>
      <c r="H399" s="617" t="s">
        <v>580</v>
      </c>
      <c r="I399" s="618"/>
      <c r="J399" s="618"/>
      <c r="K399" s="618"/>
      <c r="L399" s="618"/>
      <c r="M399" s="618"/>
      <c r="N399" s="618"/>
      <c r="O399" s="618"/>
      <c r="P399" s="618"/>
      <c r="Q399" s="618"/>
      <c r="R399" s="618"/>
      <c r="S399" s="618"/>
      <c r="T399" s="618"/>
      <c r="U399" s="618"/>
      <c r="V399" s="618"/>
      <c r="W399" s="618"/>
      <c r="X399" s="618"/>
      <c r="Y399" s="618"/>
      <c r="Z399" s="618"/>
      <c r="AA399" s="618"/>
      <c r="AB399" s="618"/>
      <c r="AC399" s="618"/>
      <c r="AD399" s="618"/>
      <c r="AE399" s="618"/>
      <c r="AF399" s="618"/>
      <c r="AG399" s="618"/>
      <c r="AH399" s="618"/>
      <c r="AI399" s="618"/>
      <c r="AJ399" s="618"/>
      <c r="AK399" s="618"/>
      <c r="AL399" s="618"/>
      <c r="AM399" s="618"/>
      <c r="AN399" s="618"/>
      <c r="AO399" s="618"/>
      <c r="AP399" s="618"/>
      <c r="AQ399" s="618"/>
      <c r="AR399" s="618"/>
      <c r="AS399" s="618"/>
      <c r="AT399" s="618"/>
      <c r="AU399" s="618"/>
      <c r="AV399" s="618"/>
      <c r="AW399" s="618"/>
      <c r="AX399" s="618"/>
      <c r="AY399" s="618"/>
      <c r="AZ399" s="618"/>
      <c r="BA399" s="618"/>
      <c r="BB399" s="619"/>
      <c r="BC399" s="605">
        <v>2</v>
      </c>
      <c r="BD399" s="606"/>
      <c r="BE399" s="606"/>
      <c r="BF399" s="606"/>
      <c r="BG399" s="606"/>
      <c r="BH399" s="606"/>
      <c r="BI399" s="606"/>
      <c r="BJ399" s="606"/>
      <c r="BK399" s="606"/>
      <c r="BL399" s="606"/>
      <c r="BM399" s="606"/>
      <c r="BN399" s="606"/>
      <c r="BO399" s="606"/>
      <c r="BP399" s="606"/>
      <c r="BQ399" s="606"/>
      <c r="BR399" s="607"/>
      <c r="BS399" s="620">
        <f t="shared" si="7"/>
        <v>26645</v>
      </c>
      <c r="BT399" s="621"/>
      <c r="BU399" s="621"/>
      <c r="BV399" s="621"/>
      <c r="BW399" s="621"/>
      <c r="BX399" s="621"/>
      <c r="BY399" s="621"/>
      <c r="BZ399" s="621"/>
      <c r="CA399" s="621"/>
      <c r="CB399" s="621"/>
      <c r="CC399" s="621"/>
      <c r="CD399" s="621"/>
      <c r="CE399" s="621"/>
      <c r="CF399" s="621"/>
      <c r="CG399" s="621"/>
      <c r="CH399" s="622"/>
      <c r="CI399" s="620">
        <v>53290</v>
      </c>
      <c r="CJ399" s="621"/>
      <c r="CK399" s="621"/>
      <c r="CL399" s="621"/>
      <c r="CM399" s="621"/>
      <c r="CN399" s="621"/>
      <c r="CO399" s="621"/>
      <c r="CP399" s="621"/>
      <c r="CQ399" s="621"/>
      <c r="CR399" s="621"/>
      <c r="CS399" s="621"/>
      <c r="CT399" s="621"/>
      <c r="CU399" s="621"/>
      <c r="CV399" s="621"/>
      <c r="CW399" s="621"/>
      <c r="CX399" s="621"/>
      <c r="CY399" s="621"/>
      <c r="CZ399" s="622"/>
    </row>
    <row r="400" spans="1:104" s="4" customFormat="1" ht="27" customHeight="1" x14ac:dyDescent="0.25">
      <c r="A400" s="614" t="s">
        <v>589</v>
      </c>
      <c r="B400" s="615"/>
      <c r="C400" s="615"/>
      <c r="D400" s="615"/>
      <c r="E400" s="615"/>
      <c r="F400" s="615"/>
      <c r="G400" s="616"/>
      <c r="H400" s="617" t="s">
        <v>581</v>
      </c>
      <c r="I400" s="618"/>
      <c r="J400" s="618"/>
      <c r="K400" s="618"/>
      <c r="L400" s="618"/>
      <c r="M400" s="618"/>
      <c r="N400" s="618"/>
      <c r="O400" s="618"/>
      <c r="P400" s="618"/>
      <c r="Q400" s="618"/>
      <c r="R400" s="618"/>
      <c r="S400" s="618"/>
      <c r="T400" s="618"/>
      <c r="U400" s="618"/>
      <c r="V400" s="618"/>
      <c r="W400" s="618"/>
      <c r="X400" s="618"/>
      <c r="Y400" s="618"/>
      <c r="Z400" s="618"/>
      <c r="AA400" s="618"/>
      <c r="AB400" s="618"/>
      <c r="AC400" s="618"/>
      <c r="AD400" s="618"/>
      <c r="AE400" s="618"/>
      <c r="AF400" s="618"/>
      <c r="AG400" s="618"/>
      <c r="AH400" s="618"/>
      <c r="AI400" s="618"/>
      <c r="AJ400" s="618"/>
      <c r="AK400" s="618"/>
      <c r="AL400" s="618"/>
      <c r="AM400" s="618"/>
      <c r="AN400" s="618"/>
      <c r="AO400" s="618"/>
      <c r="AP400" s="618"/>
      <c r="AQ400" s="618"/>
      <c r="AR400" s="618"/>
      <c r="AS400" s="618"/>
      <c r="AT400" s="618"/>
      <c r="AU400" s="618"/>
      <c r="AV400" s="618"/>
      <c r="AW400" s="618"/>
      <c r="AX400" s="618"/>
      <c r="AY400" s="618"/>
      <c r="AZ400" s="618"/>
      <c r="BA400" s="618"/>
      <c r="BB400" s="619"/>
      <c r="BC400" s="605">
        <v>1</v>
      </c>
      <c r="BD400" s="606"/>
      <c r="BE400" s="606"/>
      <c r="BF400" s="606"/>
      <c r="BG400" s="606"/>
      <c r="BH400" s="606"/>
      <c r="BI400" s="606"/>
      <c r="BJ400" s="606"/>
      <c r="BK400" s="606"/>
      <c r="BL400" s="606"/>
      <c r="BM400" s="606"/>
      <c r="BN400" s="606"/>
      <c r="BO400" s="606"/>
      <c r="BP400" s="606"/>
      <c r="BQ400" s="606"/>
      <c r="BR400" s="607"/>
      <c r="BS400" s="620">
        <f t="shared" si="7"/>
        <v>3810</v>
      </c>
      <c r="BT400" s="621"/>
      <c r="BU400" s="621"/>
      <c r="BV400" s="621"/>
      <c r="BW400" s="621"/>
      <c r="BX400" s="621"/>
      <c r="BY400" s="621"/>
      <c r="BZ400" s="621"/>
      <c r="CA400" s="621"/>
      <c r="CB400" s="621"/>
      <c r="CC400" s="621"/>
      <c r="CD400" s="621"/>
      <c r="CE400" s="621"/>
      <c r="CF400" s="621"/>
      <c r="CG400" s="621"/>
      <c r="CH400" s="622"/>
      <c r="CI400" s="620">
        <v>3810</v>
      </c>
      <c r="CJ400" s="621"/>
      <c r="CK400" s="621"/>
      <c r="CL400" s="621"/>
      <c r="CM400" s="621"/>
      <c r="CN400" s="621"/>
      <c r="CO400" s="621"/>
      <c r="CP400" s="621"/>
      <c r="CQ400" s="621"/>
      <c r="CR400" s="621"/>
      <c r="CS400" s="621"/>
      <c r="CT400" s="621"/>
      <c r="CU400" s="621"/>
      <c r="CV400" s="621"/>
      <c r="CW400" s="621"/>
      <c r="CX400" s="621"/>
      <c r="CY400" s="621"/>
      <c r="CZ400" s="622"/>
    </row>
    <row r="401" spans="1:104" s="4" customFormat="1" ht="27" customHeight="1" x14ac:dyDescent="0.25">
      <c r="A401" s="614" t="s">
        <v>590</v>
      </c>
      <c r="B401" s="615"/>
      <c r="C401" s="615"/>
      <c r="D401" s="615"/>
      <c r="E401" s="615"/>
      <c r="F401" s="615"/>
      <c r="G401" s="616"/>
      <c r="H401" s="617" t="s">
        <v>582</v>
      </c>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18"/>
      <c r="AL401" s="618"/>
      <c r="AM401" s="618"/>
      <c r="AN401" s="618"/>
      <c r="AO401" s="618"/>
      <c r="AP401" s="618"/>
      <c r="AQ401" s="618"/>
      <c r="AR401" s="618"/>
      <c r="AS401" s="618"/>
      <c r="AT401" s="618"/>
      <c r="AU401" s="618"/>
      <c r="AV401" s="618"/>
      <c r="AW401" s="618"/>
      <c r="AX401" s="618"/>
      <c r="AY401" s="618"/>
      <c r="AZ401" s="618"/>
      <c r="BA401" s="618"/>
      <c r="BB401" s="619"/>
      <c r="BC401" s="605">
        <v>1</v>
      </c>
      <c r="BD401" s="606"/>
      <c r="BE401" s="606"/>
      <c r="BF401" s="606"/>
      <c r="BG401" s="606"/>
      <c r="BH401" s="606"/>
      <c r="BI401" s="606"/>
      <c r="BJ401" s="606"/>
      <c r="BK401" s="606"/>
      <c r="BL401" s="606"/>
      <c r="BM401" s="606"/>
      <c r="BN401" s="606"/>
      <c r="BO401" s="606"/>
      <c r="BP401" s="606"/>
      <c r="BQ401" s="606"/>
      <c r="BR401" s="607"/>
      <c r="BS401" s="620">
        <f t="shared" si="7"/>
        <v>15400</v>
      </c>
      <c r="BT401" s="621"/>
      <c r="BU401" s="621"/>
      <c r="BV401" s="621"/>
      <c r="BW401" s="621"/>
      <c r="BX401" s="621"/>
      <c r="BY401" s="621"/>
      <c r="BZ401" s="621"/>
      <c r="CA401" s="621"/>
      <c r="CB401" s="621"/>
      <c r="CC401" s="621"/>
      <c r="CD401" s="621"/>
      <c r="CE401" s="621"/>
      <c r="CF401" s="621"/>
      <c r="CG401" s="621"/>
      <c r="CH401" s="622"/>
      <c r="CI401" s="620">
        <v>15400</v>
      </c>
      <c r="CJ401" s="621"/>
      <c r="CK401" s="621"/>
      <c r="CL401" s="621"/>
      <c r="CM401" s="621"/>
      <c r="CN401" s="621"/>
      <c r="CO401" s="621"/>
      <c r="CP401" s="621"/>
      <c r="CQ401" s="621"/>
      <c r="CR401" s="621"/>
      <c r="CS401" s="621"/>
      <c r="CT401" s="621"/>
      <c r="CU401" s="621"/>
      <c r="CV401" s="621"/>
      <c r="CW401" s="621"/>
      <c r="CX401" s="621"/>
      <c r="CY401" s="621"/>
      <c r="CZ401" s="622"/>
    </row>
    <row r="402" spans="1:104" s="4" customFormat="1" ht="27" customHeight="1" x14ac:dyDescent="0.25">
      <c r="A402" s="614" t="s">
        <v>591</v>
      </c>
      <c r="B402" s="615"/>
      <c r="C402" s="615"/>
      <c r="D402" s="615"/>
      <c r="E402" s="615"/>
      <c r="F402" s="615"/>
      <c r="G402" s="616"/>
      <c r="H402" s="617" t="s">
        <v>583</v>
      </c>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18"/>
      <c r="AL402" s="618"/>
      <c r="AM402" s="618"/>
      <c r="AN402" s="618"/>
      <c r="AO402" s="618"/>
      <c r="AP402" s="618"/>
      <c r="AQ402" s="618"/>
      <c r="AR402" s="618"/>
      <c r="AS402" s="618"/>
      <c r="AT402" s="618"/>
      <c r="AU402" s="618"/>
      <c r="AV402" s="618"/>
      <c r="AW402" s="618"/>
      <c r="AX402" s="618"/>
      <c r="AY402" s="618"/>
      <c r="AZ402" s="618"/>
      <c r="BA402" s="618"/>
      <c r="BB402" s="619"/>
      <c r="BC402" s="605">
        <v>1</v>
      </c>
      <c r="BD402" s="606"/>
      <c r="BE402" s="606"/>
      <c r="BF402" s="606"/>
      <c r="BG402" s="606"/>
      <c r="BH402" s="606"/>
      <c r="BI402" s="606"/>
      <c r="BJ402" s="606"/>
      <c r="BK402" s="606"/>
      <c r="BL402" s="606"/>
      <c r="BM402" s="606"/>
      <c r="BN402" s="606"/>
      <c r="BO402" s="606"/>
      <c r="BP402" s="606"/>
      <c r="BQ402" s="606"/>
      <c r="BR402" s="607"/>
      <c r="BS402" s="620">
        <f t="shared" si="7"/>
        <v>94000</v>
      </c>
      <c r="BT402" s="621"/>
      <c r="BU402" s="621"/>
      <c r="BV402" s="621"/>
      <c r="BW402" s="621"/>
      <c r="BX402" s="621"/>
      <c r="BY402" s="621"/>
      <c r="BZ402" s="621"/>
      <c r="CA402" s="621"/>
      <c r="CB402" s="621"/>
      <c r="CC402" s="621"/>
      <c r="CD402" s="621"/>
      <c r="CE402" s="621"/>
      <c r="CF402" s="621"/>
      <c r="CG402" s="621"/>
      <c r="CH402" s="622"/>
      <c r="CI402" s="620">
        <v>94000</v>
      </c>
      <c r="CJ402" s="621"/>
      <c r="CK402" s="621"/>
      <c r="CL402" s="621"/>
      <c r="CM402" s="621"/>
      <c r="CN402" s="621"/>
      <c r="CO402" s="621"/>
      <c r="CP402" s="621"/>
      <c r="CQ402" s="621"/>
      <c r="CR402" s="621"/>
      <c r="CS402" s="621"/>
      <c r="CT402" s="621"/>
      <c r="CU402" s="621"/>
      <c r="CV402" s="621"/>
      <c r="CW402" s="621"/>
      <c r="CX402" s="621"/>
      <c r="CY402" s="621"/>
      <c r="CZ402" s="622"/>
    </row>
    <row r="403" spans="1:104" s="4" customFormat="1" ht="27" customHeight="1" x14ac:dyDescent="0.25">
      <c r="A403" s="614" t="s">
        <v>592</v>
      </c>
      <c r="B403" s="615"/>
      <c r="C403" s="615"/>
      <c r="D403" s="615"/>
      <c r="E403" s="615"/>
      <c r="F403" s="615"/>
      <c r="G403" s="616"/>
      <c r="H403" s="617" t="s">
        <v>584</v>
      </c>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18"/>
      <c r="AL403" s="618"/>
      <c r="AM403" s="618"/>
      <c r="AN403" s="618"/>
      <c r="AO403" s="618"/>
      <c r="AP403" s="618"/>
      <c r="AQ403" s="618"/>
      <c r="AR403" s="618"/>
      <c r="AS403" s="618"/>
      <c r="AT403" s="618"/>
      <c r="AU403" s="618"/>
      <c r="AV403" s="618"/>
      <c r="AW403" s="618"/>
      <c r="AX403" s="618"/>
      <c r="AY403" s="618"/>
      <c r="AZ403" s="618"/>
      <c r="BA403" s="618"/>
      <c r="BB403" s="619"/>
      <c r="BC403" s="605">
        <v>1</v>
      </c>
      <c r="BD403" s="606"/>
      <c r="BE403" s="606"/>
      <c r="BF403" s="606"/>
      <c r="BG403" s="606"/>
      <c r="BH403" s="606"/>
      <c r="BI403" s="606"/>
      <c r="BJ403" s="606"/>
      <c r="BK403" s="606"/>
      <c r="BL403" s="606"/>
      <c r="BM403" s="606"/>
      <c r="BN403" s="606"/>
      <c r="BO403" s="606"/>
      <c r="BP403" s="606"/>
      <c r="BQ403" s="606"/>
      <c r="BR403" s="607"/>
      <c r="BS403" s="620">
        <f t="shared" si="7"/>
        <v>15990</v>
      </c>
      <c r="BT403" s="621"/>
      <c r="BU403" s="621"/>
      <c r="BV403" s="621"/>
      <c r="BW403" s="621"/>
      <c r="BX403" s="621"/>
      <c r="BY403" s="621"/>
      <c r="BZ403" s="621"/>
      <c r="CA403" s="621"/>
      <c r="CB403" s="621"/>
      <c r="CC403" s="621"/>
      <c r="CD403" s="621"/>
      <c r="CE403" s="621"/>
      <c r="CF403" s="621"/>
      <c r="CG403" s="621"/>
      <c r="CH403" s="622"/>
      <c r="CI403" s="620">
        <v>15990</v>
      </c>
      <c r="CJ403" s="621"/>
      <c r="CK403" s="621"/>
      <c r="CL403" s="621"/>
      <c r="CM403" s="621"/>
      <c r="CN403" s="621"/>
      <c r="CO403" s="621"/>
      <c r="CP403" s="621"/>
      <c r="CQ403" s="621"/>
      <c r="CR403" s="621"/>
      <c r="CS403" s="621"/>
      <c r="CT403" s="621"/>
      <c r="CU403" s="621"/>
      <c r="CV403" s="621"/>
      <c r="CW403" s="621"/>
      <c r="CX403" s="621"/>
      <c r="CY403" s="621"/>
      <c r="CZ403" s="622"/>
    </row>
    <row r="404" spans="1:104" s="4" customFormat="1" ht="27" customHeight="1" x14ac:dyDescent="0.25">
      <c r="A404" s="614" t="s">
        <v>593</v>
      </c>
      <c r="B404" s="615"/>
      <c r="C404" s="615"/>
      <c r="D404" s="615"/>
      <c r="E404" s="615"/>
      <c r="F404" s="615"/>
      <c r="G404" s="616"/>
      <c r="H404" s="617" t="s">
        <v>585</v>
      </c>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18"/>
      <c r="AL404" s="618"/>
      <c r="AM404" s="618"/>
      <c r="AN404" s="618"/>
      <c r="AO404" s="618"/>
      <c r="AP404" s="618"/>
      <c r="AQ404" s="618"/>
      <c r="AR404" s="618"/>
      <c r="AS404" s="618"/>
      <c r="AT404" s="618"/>
      <c r="AU404" s="618"/>
      <c r="AV404" s="618"/>
      <c r="AW404" s="618"/>
      <c r="AX404" s="618"/>
      <c r="AY404" s="618"/>
      <c r="AZ404" s="618"/>
      <c r="BA404" s="618"/>
      <c r="BB404" s="619"/>
      <c r="BC404" s="605">
        <v>7</v>
      </c>
      <c r="BD404" s="606"/>
      <c r="BE404" s="606"/>
      <c r="BF404" s="606"/>
      <c r="BG404" s="606"/>
      <c r="BH404" s="606"/>
      <c r="BI404" s="606"/>
      <c r="BJ404" s="606"/>
      <c r="BK404" s="606"/>
      <c r="BL404" s="606"/>
      <c r="BM404" s="606"/>
      <c r="BN404" s="606"/>
      <c r="BO404" s="606"/>
      <c r="BP404" s="606"/>
      <c r="BQ404" s="606"/>
      <c r="BR404" s="607"/>
      <c r="BS404" s="620">
        <f t="shared" si="7"/>
        <v>21800</v>
      </c>
      <c r="BT404" s="621"/>
      <c r="BU404" s="621"/>
      <c r="BV404" s="621"/>
      <c r="BW404" s="621"/>
      <c r="BX404" s="621"/>
      <c r="BY404" s="621"/>
      <c r="BZ404" s="621"/>
      <c r="CA404" s="621"/>
      <c r="CB404" s="621"/>
      <c r="CC404" s="621"/>
      <c r="CD404" s="621"/>
      <c r="CE404" s="621"/>
      <c r="CF404" s="621"/>
      <c r="CG404" s="621"/>
      <c r="CH404" s="622"/>
      <c r="CI404" s="620">
        <v>152600</v>
      </c>
      <c r="CJ404" s="621"/>
      <c r="CK404" s="621"/>
      <c r="CL404" s="621"/>
      <c r="CM404" s="621"/>
      <c r="CN404" s="621"/>
      <c r="CO404" s="621"/>
      <c r="CP404" s="621"/>
      <c r="CQ404" s="621"/>
      <c r="CR404" s="621"/>
      <c r="CS404" s="621"/>
      <c r="CT404" s="621"/>
      <c r="CU404" s="621"/>
      <c r="CV404" s="621"/>
      <c r="CW404" s="621"/>
      <c r="CX404" s="621"/>
      <c r="CY404" s="621"/>
      <c r="CZ404" s="622"/>
    </row>
    <row r="405" spans="1:104" s="4" customFormat="1" ht="27" customHeight="1" x14ac:dyDescent="0.25">
      <c r="A405" s="614" t="s">
        <v>594</v>
      </c>
      <c r="B405" s="615"/>
      <c r="C405" s="615"/>
      <c r="D405" s="615"/>
      <c r="E405" s="615"/>
      <c r="F405" s="615"/>
      <c r="G405" s="616"/>
      <c r="H405" s="617" t="s">
        <v>586</v>
      </c>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18"/>
      <c r="AL405" s="618"/>
      <c r="AM405" s="618"/>
      <c r="AN405" s="618"/>
      <c r="AO405" s="618"/>
      <c r="AP405" s="618"/>
      <c r="AQ405" s="618"/>
      <c r="AR405" s="618"/>
      <c r="AS405" s="618"/>
      <c r="AT405" s="618"/>
      <c r="AU405" s="618"/>
      <c r="AV405" s="618"/>
      <c r="AW405" s="618"/>
      <c r="AX405" s="618"/>
      <c r="AY405" s="618"/>
      <c r="AZ405" s="618"/>
      <c r="BA405" s="618"/>
      <c r="BB405" s="619"/>
      <c r="BC405" s="605">
        <v>1</v>
      </c>
      <c r="BD405" s="606"/>
      <c r="BE405" s="606"/>
      <c r="BF405" s="606"/>
      <c r="BG405" s="606"/>
      <c r="BH405" s="606"/>
      <c r="BI405" s="606"/>
      <c r="BJ405" s="606"/>
      <c r="BK405" s="606"/>
      <c r="BL405" s="606"/>
      <c r="BM405" s="606"/>
      <c r="BN405" s="606"/>
      <c r="BO405" s="606"/>
      <c r="BP405" s="606"/>
      <c r="BQ405" s="606"/>
      <c r="BR405" s="607"/>
      <c r="BS405" s="620">
        <f t="shared" si="7"/>
        <v>67598</v>
      </c>
      <c r="BT405" s="621"/>
      <c r="BU405" s="621"/>
      <c r="BV405" s="621"/>
      <c r="BW405" s="621"/>
      <c r="BX405" s="621"/>
      <c r="BY405" s="621"/>
      <c r="BZ405" s="621"/>
      <c r="CA405" s="621"/>
      <c r="CB405" s="621"/>
      <c r="CC405" s="621"/>
      <c r="CD405" s="621"/>
      <c r="CE405" s="621"/>
      <c r="CF405" s="621"/>
      <c r="CG405" s="621"/>
      <c r="CH405" s="622"/>
      <c r="CI405" s="620">
        <v>67598</v>
      </c>
      <c r="CJ405" s="621"/>
      <c r="CK405" s="621"/>
      <c r="CL405" s="621"/>
      <c r="CM405" s="621"/>
      <c r="CN405" s="621"/>
      <c r="CO405" s="621"/>
      <c r="CP405" s="621"/>
      <c r="CQ405" s="621"/>
      <c r="CR405" s="621"/>
      <c r="CS405" s="621"/>
      <c r="CT405" s="621"/>
      <c r="CU405" s="621"/>
      <c r="CV405" s="621"/>
      <c r="CW405" s="621"/>
      <c r="CX405" s="621"/>
      <c r="CY405" s="621"/>
      <c r="CZ405" s="622"/>
    </row>
    <row r="406" spans="1:104" s="4" customFormat="1" ht="27" customHeight="1" x14ac:dyDescent="0.25">
      <c r="A406" s="614" t="s">
        <v>595</v>
      </c>
      <c r="B406" s="615"/>
      <c r="C406" s="615"/>
      <c r="D406" s="615"/>
      <c r="E406" s="615"/>
      <c r="F406" s="615"/>
      <c r="G406" s="616"/>
      <c r="H406" s="617" t="s">
        <v>587</v>
      </c>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18"/>
      <c r="AL406" s="618"/>
      <c r="AM406" s="618"/>
      <c r="AN406" s="618"/>
      <c r="AO406" s="618"/>
      <c r="AP406" s="618"/>
      <c r="AQ406" s="618"/>
      <c r="AR406" s="618"/>
      <c r="AS406" s="618"/>
      <c r="AT406" s="618"/>
      <c r="AU406" s="618"/>
      <c r="AV406" s="618"/>
      <c r="AW406" s="618"/>
      <c r="AX406" s="618"/>
      <c r="AY406" s="618"/>
      <c r="AZ406" s="618"/>
      <c r="BA406" s="618"/>
      <c r="BB406" s="619"/>
      <c r="BC406" s="605">
        <v>3</v>
      </c>
      <c r="BD406" s="606"/>
      <c r="BE406" s="606"/>
      <c r="BF406" s="606"/>
      <c r="BG406" s="606"/>
      <c r="BH406" s="606"/>
      <c r="BI406" s="606"/>
      <c r="BJ406" s="606"/>
      <c r="BK406" s="606"/>
      <c r="BL406" s="606"/>
      <c r="BM406" s="606"/>
      <c r="BN406" s="606"/>
      <c r="BO406" s="606"/>
      <c r="BP406" s="606"/>
      <c r="BQ406" s="606"/>
      <c r="BR406" s="607"/>
      <c r="BS406" s="620">
        <f t="shared" si="7"/>
        <v>52165.666666666664</v>
      </c>
      <c r="BT406" s="621"/>
      <c r="BU406" s="621"/>
      <c r="BV406" s="621"/>
      <c r="BW406" s="621"/>
      <c r="BX406" s="621"/>
      <c r="BY406" s="621"/>
      <c r="BZ406" s="621"/>
      <c r="CA406" s="621"/>
      <c r="CB406" s="621"/>
      <c r="CC406" s="621"/>
      <c r="CD406" s="621"/>
      <c r="CE406" s="621"/>
      <c r="CF406" s="621"/>
      <c r="CG406" s="621"/>
      <c r="CH406" s="622"/>
      <c r="CI406" s="620">
        <v>156497</v>
      </c>
      <c r="CJ406" s="621"/>
      <c r="CK406" s="621"/>
      <c r="CL406" s="621"/>
      <c r="CM406" s="621"/>
      <c r="CN406" s="621"/>
      <c r="CO406" s="621"/>
      <c r="CP406" s="621"/>
      <c r="CQ406" s="621"/>
      <c r="CR406" s="621"/>
      <c r="CS406" s="621"/>
      <c r="CT406" s="621"/>
      <c r="CU406" s="621"/>
      <c r="CV406" s="621"/>
      <c r="CW406" s="621"/>
      <c r="CX406" s="621"/>
      <c r="CY406" s="621"/>
      <c r="CZ406" s="622"/>
    </row>
    <row r="407" spans="1:104" s="4" customFormat="1" ht="27" customHeight="1" x14ac:dyDescent="0.25">
      <c r="A407" s="614"/>
      <c r="B407" s="615"/>
      <c r="C407" s="615"/>
      <c r="D407" s="615"/>
      <c r="E407" s="615"/>
      <c r="F407" s="615"/>
      <c r="G407" s="616"/>
      <c r="H407" s="617"/>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18"/>
      <c r="AL407" s="618"/>
      <c r="AM407" s="618"/>
      <c r="AN407" s="618"/>
      <c r="AO407" s="618"/>
      <c r="AP407" s="618"/>
      <c r="AQ407" s="618"/>
      <c r="AR407" s="618"/>
      <c r="AS407" s="618"/>
      <c r="AT407" s="618"/>
      <c r="AU407" s="618"/>
      <c r="AV407" s="618"/>
      <c r="AW407" s="618"/>
      <c r="AX407" s="618"/>
      <c r="AY407" s="618"/>
      <c r="AZ407" s="618"/>
      <c r="BA407" s="618"/>
      <c r="BB407" s="619"/>
      <c r="BC407" s="605"/>
      <c r="BD407" s="606"/>
      <c r="BE407" s="606"/>
      <c r="BF407" s="606"/>
      <c r="BG407" s="606"/>
      <c r="BH407" s="606"/>
      <c r="BI407" s="606"/>
      <c r="BJ407" s="606"/>
      <c r="BK407" s="606"/>
      <c r="BL407" s="606"/>
      <c r="BM407" s="606"/>
      <c r="BN407" s="606"/>
      <c r="BO407" s="606"/>
      <c r="BP407" s="606"/>
      <c r="BQ407" s="606"/>
      <c r="BR407" s="607"/>
      <c r="BS407" s="620"/>
      <c r="BT407" s="621"/>
      <c r="BU407" s="621"/>
      <c r="BV407" s="621"/>
      <c r="BW407" s="621"/>
      <c r="BX407" s="621"/>
      <c r="BY407" s="621"/>
      <c r="BZ407" s="621"/>
      <c r="CA407" s="621"/>
      <c r="CB407" s="621"/>
      <c r="CC407" s="621"/>
      <c r="CD407" s="621"/>
      <c r="CE407" s="621"/>
      <c r="CF407" s="621"/>
      <c r="CG407" s="621"/>
      <c r="CH407" s="622"/>
      <c r="CI407" s="620"/>
      <c r="CJ407" s="621"/>
      <c r="CK407" s="621"/>
      <c r="CL407" s="621"/>
      <c r="CM407" s="621"/>
      <c r="CN407" s="621"/>
      <c r="CO407" s="621"/>
      <c r="CP407" s="621"/>
      <c r="CQ407" s="621"/>
      <c r="CR407" s="621"/>
      <c r="CS407" s="621"/>
      <c r="CT407" s="621"/>
      <c r="CU407" s="621"/>
      <c r="CV407" s="621"/>
      <c r="CW407" s="621"/>
      <c r="CX407" s="621"/>
      <c r="CY407" s="621"/>
      <c r="CZ407" s="622"/>
    </row>
    <row r="408" spans="1:104" s="4" customFormat="1" ht="15" customHeight="1" x14ac:dyDescent="0.25">
      <c r="A408" s="627" t="s">
        <v>262</v>
      </c>
      <c r="B408" s="628"/>
      <c r="C408" s="628"/>
      <c r="D408" s="628"/>
      <c r="E408" s="628"/>
      <c r="F408" s="628"/>
      <c r="G408" s="628"/>
      <c r="H408" s="628"/>
      <c r="I408" s="628"/>
      <c r="J408" s="628"/>
      <c r="K408" s="628"/>
      <c r="L408" s="628"/>
      <c r="M408" s="628"/>
      <c r="N408" s="628"/>
      <c r="O408" s="628"/>
      <c r="P408" s="628"/>
      <c r="Q408" s="628"/>
      <c r="R408" s="628"/>
      <c r="S408" s="628"/>
      <c r="T408" s="628"/>
      <c r="U408" s="628"/>
      <c r="V408" s="628"/>
      <c r="W408" s="628"/>
      <c r="X408" s="628"/>
      <c r="Y408" s="628"/>
      <c r="Z408" s="628"/>
      <c r="AA408" s="628"/>
      <c r="AB408" s="628"/>
      <c r="AC408" s="628"/>
      <c r="AD408" s="628"/>
      <c r="AE408" s="628"/>
      <c r="AF408" s="628"/>
      <c r="AG408" s="628"/>
      <c r="AH408" s="628"/>
      <c r="AI408" s="628"/>
      <c r="AJ408" s="628"/>
      <c r="AK408" s="628"/>
      <c r="AL408" s="628"/>
      <c r="AM408" s="628"/>
      <c r="AN408" s="628"/>
      <c r="AO408" s="628"/>
      <c r="AP408" s="628"/>
      <c r="AQ408" s="628"/>
      <c r="AR408" s="628"/>
      <c r="AS408" s="628"/>
      <c r="AT408" s="628"/>
      <c r="AU408" s="628"/>
      <c r="AV408" s="628"/>
      <c r="AW408" s="628"/>
      <c r="AX408" s="628"/>
      <c r="AY408" s="628"/>
      <c r="AZ408" s="628"/>
      <c r="BA408" s="628"/>
      <c r="BB408" s="629"/>
      <c r="BC408" s="552" t="s">
        <v>4</v>
      </c>
      <c r="BD408" s="552"/>
      <c r="BE408" s="552"/>
      <c r="BF408" s="552"/>
      <c r="BG408" s="552"/>
      <c r="BH408" s="552"/>
      <c r="BI408" s="552"/>
      <c r="BJ408" s="552"/>
      <c r="BK408" s="552"/>
      <c r="BL408" s="552"/>
      <c r="BM408" s="552"/>
      <c r="BN408" s="552"/>
      <c r="BO408" s="552"/>
      <c r="BP408" s="552"/>
      <c r="BQ408" s="552"/>
      <c r="BR408" s="552"/>
      <c r="BS408" s="620"/>
      <c r="BT408" s="621"/>
      <c r="BU408" s="621"/>
      <c r="BV408" s="621"/>
      <c r="BW408" s="621"/>
      <c r="BX408" s="621"/>
      <c r="BY408" s="621"/>
      <c r="BZ408" s="621"/>
      <c r="CA408" s="621"/>
      <c r="CB408" s="621"/>
      <c r="CC408" s="621"/>
      <c r="CD408" s="621"/>
      <c r="CE408" s="621"/>
      <c r="CF408" s="621"/>
      <c r="CG408" s="621"/>
      <c r="CH408" s="622"/>
      <c r="CI408" s="608">
        <f>SUM(CI378:CZ407)</f>
        <v>3163538.75</v>
      </c>
      <c r="CJ408" s="609"/>
      <c r="CK408" s="609"/>
      <c r="CL408" s="609"/>
      <c r="CM408" s="609"/>
      <c r="CN408" s="609"/>
      <c r="CO408" s="609"/>
      <c r="CP408" s="609"/>
      <c r="CQ408" s="609"/>
      <c r="CR408" s="609"/>
      <c r="CS408" s="609"/>
      <c r="CT408" s="609"/>
      <c r="CU408" s="609"/>
      <c r="CV408" s="609"/>
      <c r="CW408" s="609"/>
      <c r="CX408" s="609"/>
      <c r="CY408" s="609"/>
      <c r="CZ408" s="610"/>
    </row>
    <row r="409" spans="1:104" s="4" customFormat="1" ht="15" customHeight="1" x14ac:dyDescent="0.25">
      <c r="A409" s="611" t="s">
        <v>526</v>
      </c>
      <c r="B409" s="612"/>
      <c r="C409" s="612"/>
      <c r="D409" s="612"/>
      <c r="E409" s="612"/>
      <c r="F409" s="612"/>
      <c r="G409" s="612"/>
      <c r="H409" s="612"/>
      <c r="I409" s="612"/>
      <c r="J409" s="612"/>
      <c r="K409" s="612"/>
      <c r="L409" s="612"/>
      <c r="M409" s="612"/>
      <c r="N409" s="612"/>
      <c r="O409" s="612"/>
      <c r="P409" s="612"/>
      <c r="Q409" s="612"/>
      <c r="R409" s="612"/>
      <c r="S409" s="612"/>
      <c r="T409" s="612"/>
      <c r="U409" s="612"/>
      <c r="V409" s="612"/>
      <c r="W409" s="612"/>
      <c r="X409" s="612"/>
      <c r="Y409" s="612"/>
      <c r="Z409" s="612"/>
      <c r="AA409" s="612"/>
      <c r="AB409" s="612"/>
      <c r="AC409" s="612"/>
      <c r="AD409" s="612"/>
      <c r="AE409" s="612"/>
      <c r="AF409" s="612"/>
      <c r="AG409" s="612"/>
      <c r="AH409" s="612"/>
      <c r="AI409" s="612"/>
      <c r="AJ409" s="612"/>
      <c r="AK409" s="612"/>
      <c r="AL409" s="612"/>
      <c r="AM409" s="612"/>
      <c r="AN409" s="612"/>
      <c r="AO409" s="612"/>
      <c r="AP409" s="612"/>
      <c r="AQ409" s="612"/>
      <c r="AR409" s="612"/>
      <c r="AS409" s="612"/>
      <c r="AT409" s="612"/>
      <c r="AU409" s="612"/>
      <c r="AV409" s="612"/>
      <c r="AW409" s="612"/>
      <c r="AX409" s="612"/>
      <c r="AY409" s="612"/>
      <c r="AZ409" s="612"/>
      <c r="BA409" s="612"/>
      <c r="BB409" s="612"/>
      <c r="BC409" s="612"/>
      <c r="BD409" s="612"/>
      <c r="BE409" s="612"/>
      <c r="BF409" s="612"/>
      <c r="BG409" s="612"/>
      <c r="BH409" s="612"/>
      <c r="BI409" s="612"/>
      <c r="BJ409" s="612"/>
      <c r="BK409" s="612"/>
      <c r="BL409" s="612"/>
      <c r="BM409" s="612"/>
      <c r="BN409" s="612"/>
      <c r="BO409" s="612"/>
      <c r="BP409" s="612"/>
      <c r="BQ409" s="612"/>
      <c r="BR409" s="612"/>
      <c r="BS409" s="612"/>
      <c r="BT409" s="612"/>
      <c r="BU409" s="612"/>
      <c r="BV409" s="612"/>
      <c r="BW409" s="612"/>
      <c r="BX409" s="612"/>
      <c r="BY409" s="612"/>
      <c r="BZ409" s="612"/>
      <c r="CA409" s="612"/>
      <c r="CB409" s="612"/>
      <c r="CC409" s="612"/>
      <c r="CD409" s="612"/>
      <c r="CE409" s="612"/>
      <c r="CF409" s="612"/>
      <c r="CG409" s="612"/>
      <c r="CH409" s="612"/>
      <c r="CI409" s="612"/>
      <c r="CJ409" s="612"/>
      <c r="CK409" s="612"/>
      <c r="CL409" s="612"/>
      <c r="CM409" s="612"/>
      <c r="CN409" s="612"/>
      <c r="CO409" s="612"/>
      <c r="CP409" s="612"/>
      <c r="CQ409" s="612"/>
      <c r="CR409" s="612"/>
      <c r="CS409" s="612"/>
      <c r="CT409" s="612"/>
      <c r="CU409" s="612"/>
      <c r="CV409" s="612"/>
      <c r="CW409" s="612"/>
      <c r="CX409" s="612"/>
      <c r="CY409" s="612"/>
      <c r="CZ409" s="612"/>
    </row>
    <row r="410" spans="1:104" s="4" customFormat="1" ht="15" customHeight="1" x14ac:dyDescent="0.25">
      <c r="A410" s="614" t="s">
        <v>66</v>
      </c>
      <c r="B410" s="615"/>
      <c r="C410" s="615"/>
      <c r="D410" s="615"/>
      <c r="E410" s="615"/>
      <c r="F410" s="615"/>
      <c r="G410" s="616"/>
      <c r="H410" s="617" t="s">
        <v>596</v>
      </c>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18"/>
      <c r="AL410" s="618"/>
      <c r="AM410" s="618"/>
      <c r="AN410" s="618"/>
      <c r="AO410" s="618"/>
      <c r="AP410" s="618"/>
      <c r="AQ410" s="618"/>
      <c r="AR410" s="618"/>
      <c r="AS410" s="618"/>
      <c r="AT410" s="618"/>
      <c r="AU410" s="618"/>
      <c r="AV410" s="618"/>
      <c r="AW410" s="618"/>
      <c r="AX410" s="618"/>
      <c r="AY410" s="618"/>
      <c r="AZ410" s="618"/>
      <c r="BA410" s="618"/>
      <c r="BB410" s="619"/>
      <c r="BC410" s="605">
        <v>13</v>
      </c>
      <c r="BD410" s="606"/>
      <c r="BE410" s="606"/>
      <c r="BF410" s="606"/>
      <c r="BG410" s="606"/>
      <c r="BH410" s="606"/>
      <c r="BI410" s="606"/>
      <c r="BJ410" s="606"/>
      <c r="BK410" s="606"/>
      <c r="BL410" s="606"/>
      <c r="BM410" s="606"/>
      <c r="BN410" s="606"/>
      <c r="BO410" s="606"/>
      <c r="BP410" s="606"/>
      <c r="BQ410" s="606"/>
      <c r="BR410" s="607"/>
      <c r="BS410" s="620">
        <f>CI410/BC410</f>
        <v>7300</v>
      </c>
      <c r="BT410" s="621"/>
      <c r="BU410" s="621"/>
      <c r="BV410" s="621"/>
      <c r="BW410" s="621"/>
      <c r="BX410" s="621"/>
      <c r="BY410" s="621"/>
      <c r="BZ410" s="621"/>
      <c r="CA410" s="621"/>
      <c r="CB410" s="621"/>
      <c r="CC410" s="621"/>
      <c r="CD410" s="621"/>
      <c r="CE410" s="621"/>
      <c r="CF410" s="621"/>
      <c r="CG410" s="621"/>
      <c r="CH410" s="622"/>
      <c r="CI410" s="620">
        <v>94900</v>
      </c>
      <c r="CJ410" s="621"/>
      <c r="CK410" s="621"/>
      <c r="CL410" s="621"/>
      <c r="CM410" s="621"/>
      <c r="CN410" s="621"/>
      <c r="CO410" s="621"/>
      <c r="CP410" s="621"/>
      <c r="CQ410" s="621"/>
      <c r="CR410" s="621"/>
      <c r="CS410" s="621"/>
      <c r="CT410" s="621"/>
      <c r="CU410" s="621"/>
      <c r="CV410" s="621"/>
      <c r="CW410" s="621"/>
      <c r="CX410" s="621"/>
      <c r="CY410" s="621"/>
      <c r="CZ410" s="622"/>
    </row>
    <row r="411" spans="1:104" s="4" customFormat="1" ht="15" customHeight="1" x14ac:dyDescent="0.25">
      <c r="A411" s="614" t="s">
        <v>70</v>
      </c>
      <c r="B411" s="615"/>
      <c r="C411" s="615"/>
      <c r="D411" s="615"/>
      <c r="E411" s="615"/>
      <c r="F411" s="615"/>
      <c r="G411" s="616"/>
      <c r="H411" s="617" t="s">
        <v>597</v>
      </c>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18"/>
      <c r="AL411" s="618"/>
      <c r="AM411" s="618"/>
      <c r="AN411" s="618"/>
      <c r="AO411" s="618"/>
      <c r="AP411" s="618"/>
      <c r="AQ411" s="618"/>
      <c r="AR411" s="618"/>
      <c r="AS411" s="618"/>
      <c r="AT411" s="618"/>
      <c r="AU411" s="618"/>
      <c r="AV411" s="618"/>
      <c r="AW411" s="618"/>
      <c r="AX411" s="618"/>
      <c r="AY411" s="618"/>
      <c r="AZ411" s="618"/>
      <c r="BA411" s="618"/>
      <c r="BB411" s="619"/>
      <c r="BC411" s="605">
        <v>81</v>
      </c>
      <c r="BD411" s="606"/>
      <c r="BE411" s="606"/>
      <c r="BF411" s="606"/>
      <c r="BG411" s="606"/>
      <c r="BH411" s="606"/>
      <c r="BI411" s="606"/>
      <c r="BJ411" s="606"/>
      <c r="BK411" s="606"/>
      <c r="BL411" s="606"/>
      <c r="BM411" s="606"/>
      <c r="BN411" s="606"/>
      <c r="BO411" s="606"/>
      <c r="BP411" s="606"/>
      <c r="BQ411" s="606"/>
      <c r="BR411" s="607"/>
      <c r="BS411" s="620">
        <f t="shared" ref="BS411:BS413" si="8">CI411/BC411</f>
        <v>570.37037037037032</v>
      </c>
      <c r="BT411" s="621"/>
      <c r="BU411" s="621"/>
      <c r="BV411" s="621"/>
      <c r="BW411" s="621"/>
      <c r="BX411" s="621"/>
      <c r="BY411" s="621"/>
      <c r="BZ411" s="621"/>
      <c r="CA411" s="621"/>
      <c r="CB411" s="621"/>
      <c r="CC411" s="621"/>
      <c r="CD411" s="621"/>
      <c r="CE411" s="621"/>
      <c r="CF411" s="621"/>
      <c r="CG411" s="621"/>
      <c r="CH411" s="622"/>
      <c r="CI411" s="620">
        <v>46200</v>
      </c>
      <c r="CJ411" s="621"/>
      <c r="CK411" s="621"/>
      <c r="CL411" s="621"/>
      <c r="CM411" s="621"/>
      <c r="CN411" s="621"/>
      <c r="CO411" s="621"/>
      <c r="CP411" s="621"/>
      <c r="CQ411" s="621"/>
      <c r="CR411" s="621"/>
      <c r="CS411" s="621"/>
      <c r="CT411" s="621"/>
      <c r="CU411" s="621"/>
      <c r="CV411" s="621"/>
      <c r="CW411" s="621"/>
      <c r="CX411" s="621"/>
      <c r="CY411" s="621"/>
      <c r="CZ411" s="622"/>
    </row>
    <row r="412" spans="1:104" s="4" customFormat="1" ht="15" customHeight="1" x14ac:dyDescent="0.25">
      <c r="A412" s="614" t="s">
        <v>71</v>
      </c>
      <c r="B412" s="615"/>
      <c r="C412" s="615"/>
      <c r="D412" s="615"/>
      <c r="E412" s="615"/>
      <c r="F412" s="615"/>
      <c r="G412" s="616"/>
      <c r="H412" s="617" t="s">
        <v>598</v>
      </c>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18"/>
      <c r="AL412" s="618"/>
      <c r="AM412" s="618"/>
      <c r="AN412" s="618"/>
      <c r="AO412" s="618"/>
      <c r="AP412" s="618"/>
      <c r="AQ412" s="618"/>
      <c r="AR412" s="618"/>
      <c r="AS412" s="618"/>
      <c r="AT412" s="618"/>
      <c r="AU412" s="618"/>
      <c r="AV412" s="618"/>
      <c r="AW412" s="618"/>
      <c r="AX412" s="618"/>
      <c r="AY412" s="618"/>
      <c r="AZ412" s="618"/>
      <c r="BA412" s="618"/>
      <c r="BB412" s="619"/>
      <c r="BC412" s="605">
        <v>1</v>
      </c>
      <c r="BD412" s="606"/>
      <c r="BE412" s="606"/>
      <c r="BF412" s="606"/>
      <c r="BG412" s="606"/>
      <c r="BH412" s="606"/>
      <c r="BI412" s="606"/>
      <c r="BJ412" s="606"/>
      <c r="BK412" s="606"/>
      <c r="BL412" s="606"/>
      <c r="BM412" s="606"/>
      <c r="BN412" s="606"/>
      <c r="BO412" s="606"/>
      <c r="BP412" s="606"/>
      <c r="BQ412" s="606"/>
      <c r="BR412" s="607"/>
      <c r="BS412" s="620">
        <f t="shared" si="8"/>
        <v>180000</v>
      </c>
      <c r="BT412" s="621"/>
      <c r="BU412" s="621"/>
      <c r="BV412" s="621"/>
      <c r="BW412" s="621"/>
      <c r="BX412" s="621"/>
      <c r="BY412" s="621"/>
      <c r="BZ412" s="621"/>
      <c r="CA412" s="621"/>
      <c r="CB412" s="621"/>
      <c r="CC412" s="621"/>
      <c r="CD412" s="621"/>
      <c r="CE412" s="621"/>
      <c r="CF412" s="621"/>
      <c r="CG412" s="621"/>
      <c r="CH412" s="622"/>
      <c r="CI412" s="620">
        <v>180000</v>
      </c>
      <c r="CJ412" s="621"/>
      <c r="CK412" s="621"/>
      <c r="CL412" s="621"/>
      <c r="CM412" s="621"/>
      <c r="CN412" s="621"/>
      <c r="CO412" s="621"/>
      <c r="CP412" s="621"/>
      <c r="CQ412" s="621"/>
      <c r="CR412" s="621"/>
      <c r="CS412" s="621"/>
      <c r="CT412" s="621"/>
      <c r="CU412" s="621"/>
      <c r="CV412" s="621"/>
      <c r="CW412" s="621"/>
      <c r="CX412" s="621"/>
      <c r="CY412" s="621"/>
      <c r="CZ412" s="622"/>
    </row>
    <row r="413" spans="1:104" s="4" customFormat="1" ht="15" customHeight="1" x14ac:dyDescent="0.25">
      <c r="A413" s="614" t="s">
        <v>348</v>
      </c>
      <c r="B413" s="615"/>
      <c r="C413" s="615"/>
      <c r="D413" s="615"/>
      <c r="E413" s="615"/>
      <c r="F413" s="615"/>
      <c r="G413" s="616"/>
      <c r="H413" s="617" t="s">
        <v>599</v>
      </c>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18"/>
      <c r="AL413" s="618"/>
      <c r="AM413" s="618"/>
      <c r="AN413" s="618"/>
      <c r="AO413" s="618"/>
      <c r="AP413" s="618"/>
      <c r="AQ413" s="618"/>
      <c r="AR413" s="618"/>
      <c r="AS413" s="618"/>
      <c r="AT413" s="618"/>
      <c r="AU413" s="618"/>
      <c r="AV413" s="618"/>
      <c r="AW413" s="618"/>
      <c r="AX413" s="618"/>
      <c r="AY413" s="618"/>
      <c r="AZ413" s="618"/>
      <c r="BA413" s="618"/>
      <c r="BB413" s="619"/>
      <c r="BC413" s="605">
        <v>1</v>
      </c>
      <c r="BD413" s="606"/>
      <c r="BE413" s="606"/>
      <c r="BF413" s="606"/>
      <c r="BG413" s="606"/>
      <c r="BH413" s="606"/>
      <c r="BI413" s="606"/>
      <c r="BJ413" s="606"/>
      <c r="BK413" s="606"/>
      <c r="BL413" s="606"/>
      <c r="BM413" s="606"/>
      <c r="BN413" s="606"/>
      <c r="BO413" s="606"/>
      <c r="BP413" s="606"/>
      <c r="BQ413" s="606"/>
      <c r="BR413" s="607"/>
      <c r="BS413" s="620">
        <f t="shared" si="8"/>
        <v>28900</v>
      </c>
      <c r="BT413" s="621"/>
      <c r="BU413" s="621"/>
      <c r="BV413" s="621"/>
      <c r="BW413" s="621"/>
      <c r="BX413" s="621"/>
      <c r="BY413" s="621"/>
      <c r="BZ413" s="621"/>
      <c r="CA413" s="621"/>
      <c r="CB413" s="621"/>
      <c r="CC413" s="621"/>
      <c r="CD413" s="621"/>
      <c r="CE413" s="621"/>
      <c r="CF413" s="621"/>
      <c r="CG413" s="621"/>
      <c r="CH413" s="622"/>
      <c r="CI413" s="620">
        <v>28900</v>
      </c>
      <c r="CJ413" s="621"/>
      <c r="CK413" s="621"/>
      <c r="CL413" s="621"/>
      <c r="CM413" s="621"/>
      <c r="CN413" s="621"/>
      <c r="CO413" s="621"/>
      <c r="CP413" s="621"/>
      <c r="CQ413" s="621"/>
      <c r="CR413" s="621"/>
      <c r="CS413" s="621"/>
      <c r="CT413" s="621"/>
      <c r="CU413" s="621"/>
      <c r="CV413" s="621"/>
      <c r="CW413" s="621"/>
      <c r="CX413" s="621"/>
      <c r="CY413" s="621"/>
      <c r="CZ413" s="622"/>
    </row>
    <row r="414" spans="1:104" s="4" customFormat="1" ht="15" customHeight="1" x14ac:dyDescent="0.25">
      <c r="A414" s="630" t="s">
        <v>262</v>
      </c>
      <c r="B414" s="631"/>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631"/>
      <c r="AH414" s="631"/>
      <c r="AI414" s="631"/>
      <c r="AJ414" s="631"/>
      <c r="AK414" s="631"/>
      <c r="AL414" s="631"/>
      <c r="AM414" s="631"/>
      <c r="AN414" s="631"/>
      <c r="AO414" s="631"/>
      <c r="AP414" s="631"/>
      <c r="AQ414" s="631"/>
      <c r="AR414" s="631"/>
      <c r="AS414" s="631"/>
      <c r="AT414" s="631"/>
      <c r="AU414" s="631"/>
      <c r="AV414" s="631"/>
      <c r="AW414" s="631"/>
      <c r="AX414" s="631"/>
      <c r="AY414" s="631"/>
      <c r="AZ414" s="631"/>
      <c r="BA414" s="631"/>
      <c r="BB414" s="632"/>
      <c r="BC414" s="552" t="s">
        <v>4</v>
      </c>
      <c r="BD414" s="552"/>
      <c r="BE414" s="552"/>
      <c r="BF414" s="552"/>
      <c r="BG414" s="552"/>
      <c r="BH414" s="552"/>
      <c r="BI414" s="552"/>
      <c r="BJ414" s="552"/>
      <c r="BK414" s="552"/>
      <c r="BL414" s="552"/>
      <c r="BM414" s="552"/>
      <c r="BN414" s="552"/>
      <c r="BO414" s="552"/>
      <c r="BP414" s="552"/>
      <c r="BQ414" s="552"/>
      <c r="BR414" s="552"/>
      <c r="BS414" s="552" t="s">
        <v>4</v>
      </c>
      <c r="BT414" s="552"/>
      <c r="BU414" s="552"/>
      <c r="BV414" s="552"/>
      <c r="BW414" s="552"/>
      <c r="BX414" s="552"/>
      <c r="BY414" s="552"/>
      <c r="BZ414" s="552"/>
      <c r="CA414" s="552"/>
      <c r="CB414" s="552"/>
      <c r="CC414" s="552"/>
      <c r="CD414" s="552"/>
      <c r="CE414" s="552"/>
      <c r="CF414" s="552"/>
      <c r="CG414" s="552"/>
      <c r="CH414" s="552"/>
      <c r="CI414" s="608">
        <f>SUM(CI410:CZ413)</f>
        <v>350000</v>
      </c>
      <c r="CJ414" s="609"/>
      <c r="CK414" s="609"/>
      <c r="CL414" s="609"/>
      <c r="CM414" s="609"/>
      <c r="CN414" s="609"/>
      <c r="CO414" s="609"/>
      <c r="CP414" s="609"/>
      <c r="CQ414" s="609"/>
      <c r="CR414" s="609"/>
      <c r="CS414" s="609"/>
      <c r="CT414" s="609"/>
      <c r="CU414" s="609"/>
      <c r="CV414" s="609"/>
      <c r="CW414" s="609"/>
      <c r="CX414" s="609"/>
      <c r="CY414" s="609"/>
      <c r="CZ414" s="610"/>
    </row>
    <row r="415" spans="1:104" s="4" customFormat="1" ht="15" customHeight="1" x14ac:dyDescent="0.25">
      <c r="A415" s="668" t="s">
        <v>55</v>
      </c>
      <c r="B415" s="669"/>
      <c r="C415" s="669"/>
      <c r="D415" s="669"/>
      <c r="E415" s="669"/>
      <c r="F415" s="669"/>
      <c r="G415" s="669"/>
      <c r="H415" s="669"/>
      <c r="I415" s="669"/>
      <c r="J415" s="669"/>
      <c r="K415" s="669"/>
      <c r="L415" s="669"/>
      <c r="M415" s="669"/>
      <c r="N415" s="669"/>
      <c r="O415" s="669"/>
      <c r="P415" s="669"/>
      <c r="Q415" s="669"/>
      <c r="R415" s="669"/>
      <c r="S415" s="669"/>
      <c r="T415" s="669"/>
      <c r="U415" s="669"/>
      <c r="V415" s="669"/>
      <c r="W415" s="669"/>
      <c r="X415" s="669"/>
      <c r="Y415" s="669"/>
      <c r="Z415" s="669"/>
      <c r="AA415" s="669"/>
      <c r="AB415" s="669"/>
      <c r="AC415" s="669"/>
      <c r="AD415" s="669"/>
      <c r="AE415" s="669"/>
      <c r="AF415" s="669"/>
      <c r="AG415" s="669"/>
      <c r="AH415" s="669"/>
      <c r="AI415" s="669"/>
      <c r="AJ415" s="669"/>
      <c r="AK415" s="669"/>
      <c r="AL415" s="669"/>
      <c r="AM415" s="669"/>
      <c r="AN415" s="669"/>
      <c r="AO415" s="669"/>
      <c r="AP415" s="669"/>
      <c r="AQ415" s="669"/>
      <c r="AR415" s="669"/>
      <c r="AS415" s="669"/>
      <c r="AT415" s="669"/>
      <c r="AU415" s="669"/>
      <c r="AV415" s="669"/>
      <c r="AW415" s="669"/>
      <c r="AX415" s="669"/>
      <c r="AY415" s="669"/>
      <c r="AZ415" s="669"/>
      <c r="BA415" s="669"/>
      <c r="BB415" s="670"/>
      <c r="BC415" s="552" t="s">
        <v>4</v>
      </c>
      <c r="BD415" s="552"/>
      <c r="BE415" s="552"/>
      <c r="BF415" s="552"/>
      <c r="BG415" s="552"/>
      <c r="BH415" s="552"/>
      <c r="BI415" s="552"/>
      <c r="BJ415" s="552"/>
      <c r="BK415" s="552"/>
      <c r="BL415" s="552"/>
      <c r="BM415" s="552"/>
      <c r="BN415" s="552"/>
      <c r="BO415" s="552"/>
      <c r="BP415" s="552"/>
      <c r="BQ415" s="552"/>
      <c r="BR415" s="552"/>
      <c r="BS415" s="552" t="s">
        <v>4</v>
      </c>
      <c r="BT415" s="552"/>
      <c r="BU415" s="552"/>
      <c r="BV415" s="552"/>
      <c r="BW415" s="552"/>
      <c r="BX415" s="552"/>
      <c r="BY415" s="552"/>
      <c r="BZ415" s="552"/>
      <c r="CA415" s="552"/>
      <c r="CB415" s="552"/>
      <c r="CC415" s="552"/>
      <c r="CD415" s="552"/>
      <c r="CE415" s="552"/>
      <c r="CF415" s="552"/>
      <c r="CG415" s="552"/>
      <c r="CH415" s="552"/>
      <c r="CI415" s="554">
        <f>CI408+CI414</f>
        <v>3513538.75</v>
      </c>
      <c r="CJ415" s="645"/>
      <c r="CK415" s="645"/>
      <c r="CL415" s="645"/>
      <c r="CM415" s="645"/>
      <c r="CN415" s="645"/>
      <c r="CO415" s="645"/>
      <c r="CP415" s="645"/>
      <c r="CQ415" s="645"/>
      <c r="CR415" s="645"/>
      <c r="CS415" s="645"/>
      <c r="CT415" s="645"/>
      <c r="CU415" s="645"/>
      <c r="CV415" s="645"/>
      <c r="CW415" s="645"/>
      <c r="CX415" s="645"/>
      <c r="CY415" s="645"/>
      <c r="CZ415" s="645"/>
    </row>
    <row r="416" spans="1:104" s="4" customFormat="1" ht="15" customHeight="1" x14ac:dyDescent="0.25">
      <c r="A416" s="279"/>
      <c r="B416" s="279"/>
      <c r="C416" s="279"/>
      <c r="D416" s="279"/>
      <c r="E416" s="279"/>
      <c r="F416" s="279"/>
      <c r="G416" s="279"/>
      <c r="H416" s="279"/>
      <c r="I416" s="279"/>
      <c r="J416" s="279"/>
      <c r="K416" s="279"/>
      <c r="L416" s="279"/>
      <c r="M416" s="279"/>
      <c r="N416" s="279"/>
      <c r="O416" s="279"/>
      <c r="P416" s="279"/>
      <c r="Q416" s="279"/>
      <c r="R416" s="279"/>
      <c r="S416" s="279"/>
      <c r="T416" s="279"/>
      <c r="U416" s="279"/>
      <c r="V416" s="279"/>
      <c r="W416" s="279"/>
      <c r="X416" s="279"/>
      <c r="Y416" s="279"/>
      <c r="Z416" s="279"/>
      <c r="AA416" s="279"/>
      <c r="AB416" s="279"/>
      <c r="AC416" s="279"/>
      <c r="AD416" s="279"/>
      <c r="AE416" s="279"/>
      <c r="AF416" s="279"/>
      <c r="AG416" s="279"/>
      <c r="AH416" s="279"/>
      <c r="AI416" s="279"/>
      <c r="AJ416" s="279"/>
      <c r="AK416" s="279"/>
      <c r="AL416" s="279"/>
      <c r="AM416" s="279"/>
      <c r="AN416" s="279"/>
      <c r="AO416" s="279"/>
      <c r="AP416" s="279"/>
      <c r="AQ416" s="279"/>
      <c r="AR416" s="279"/>
      <c r="AS416" s="279"/>
      <c r="AT416" s="279"/>
      <c r="AU416" s="279"/>
      <c r="AV416" s="279"/>
      <c r="AW416" s="279"/>
      <c r="AX416" s="279"/>
      <c r="AY416" s="279"/>
      <c r="AZ416" s="279"/>
      <c r="BA416" s="279"/>
      <c r="BB416" s="279"/>
      <c r="BC416" s="300"/>
      <c r="BD416" s="300"/>
      <c r="BE416" s="300"/>
      <c r="BF416" s="300"/>
      <c r="BG416" s="300"/>
      <c r="BH416" s="300"/>
      <c r="BI416" s="300"/>
      <c r="BJ416" s="300"/>
      <c r="BK416" s="300"/>
      <c r="BL416" s="300"/>
      <c r="BM416" s="300"/>
      <c r="BN416" s="300"/>
      <c r="BO416" s="300"/>
      <c r="BP416" s="300"/>
      <c r="BQ416" s="300"/>
      <c r="BR416" s="300"/>
      <c r="BS416" s="300"/>
      <c r="BT416" s="300"/>
      <c r="BU416" s="300"/>
      <c r="BV416" s="300"/>
      <c r="BW416" s="300"/>
      <c r="BX416" s="300"/>
      <c r="BY416" s="300"/>
      <c r="BZ416" s="300"/>
      <c r="CA416" s="300"/>
      <c r="CB416" s="300"/>
      <c r="CC416" s="300"/>
      <c r="CD416" s="300"/>
      <c r="CE416" s="300"/>
      <c r="CF416" s="300"/>
      <c r="CG416" s="300"/>
      <c r="CH416" s="300"/>
      <c r="CI416" s="299"/>
      <c r="CJ416" s="300"/>
      <c r="CK416" s="300"/>
      <c r="CL416" s="300"/>
      <c r="CM416" s="300"/>
      <c r="CN416" s="300"/>
      <c r="CO416" s="300"/>
      <c r="CP416" s="300"/>
      <c r="CQ416" s="300"/>
      <c r="CR416" s="300"/>
      <c r="CS416" s="300"/>
      <c r="CT416" s="300"/>
      <c r="CU416" s="300"/>
      <c r="CV416" s="300"/>
      <c r="CW416" s="300"/>
      <c r="CX416" s="300"/>
      <c r="CY416" s="300"/>
      <c r="CZ416" s="300"/>
    </row>
    <row r="417" spans="1:104" s="209" customFormat="1" ht="21" customHeight="1" x14ac:dyDescent="0.2">
      <c r="A417" s="664" t="s">
        <v>712</v>
      </c>
      <c r="B417" s="664"/>
      <c r="C417" s="664"/>
      <c r="D417" s="664"/>
      <c r="E417" s="664"/>
      <c r="F417" s="664"/>
      <c r="G417" s="664"/>
      <c r="H417" s="664"/>
      <c r="I417" s="664"/>
      <c r="J417" s="664"/>
      <c r="K417" s="664"/>
      <c r="L417" s="664"/>
      <c r="M417" s="664"/>
      <c r="N417" s="664"/>
      <c r="O417" s="664"/>
      <c r="P417" s="664"/>
      <c r="Q417" s="664"/>
      <c r="R417" s="664"/>
      <c r="S417" s="664"/>
      <c r="T417" s="664"/>
      <c r="U417" s="664"/>
      <c r="V417" s="664"/>
      <c r="W417" s="664"/>
      <c r="X417" s="664"/>
      <c r="Y417" s="664"/>
      <c r="Z417" s="664"/>
      <c r="AA417" s="664"/>
      <c r="AB417" s="664"/>
      <c r="AC417" s="664"/>
      <c r="AD417" s="664"/>
      <c r="AE417" s="664"/>
      <c r="AF417" s="664"/>
      <c r="AG417" s="664"/>
      <c r="AH417" s="664"/>
      <c r="AI417" s="664"/>
      <c r="AJ417" s="664"/>
      <c r="AK417" s="664"/>
      <c r="AL417" s="664"/>
      <c r="AM417" s="664"/>
      <c r="AN417" s="664"/>
      <c r="AO417" s="664"/>
      <c r="AP417" s="664"/>
      <c r="AQ417" s="664"/>
      <c r="AR417" s="664"/>
      <c r="AS417" s="664"/>
      <c r="AT417" s="664"/>
      <c r="AU417" s="664"/>
      <c r="AV417" s="664"/>
      <c r="AW417" s="664"/>
      <c r="AX417" s="664"/>
      <c r="AY417" s="664"/>
      <c r="AZ417" s="664"/>
      <c r="BA417" s="664"/>
      <c r="BB417" s="664"/>
      <c r="BC417" s="664"/>
      <c r="BD417" s="664"/>
      <c r="BE417" s="664"/>
      <c r="BF417" s="664"/>
      <c r="BG417" s="664"/>
      <c r="BH417" s="664"/>
      <c r="BI417" s="664"/>
      <c r="BJ417" s="664"/>
      <c r="BK417" s="664"/>
      <c r="BL417" s="664"/>
      <c r="BM417" s="664"/>
      <c r="BN417" s="664"/>
      <c r="BO417" s="664"/>
      <c r="BP417" s="664"/>
      <c r="BQ417" s="664"/>
      <c r="BR417" s="664"/>
      <c r="BS417" s="664"/>
      <c r="BT417" s="664"/>
      <c r="BU417" s="664"/>
      <c r="BV417" s="664"/>
      <c r="BW417" s="664"/>
      <c r="BX417" s="664"/>
      <c r="BY417" s="664"/>
      <c r="BZ417" s="664"/>
      <c r="CA417" s="664"/>
      <c r="CB417" s="664"/>
      <c r="CC417" s="664"/>
      <c r="CD417" s="664"/>
      <c r="CE417" s="664"/>
      <c r="CF417" s="664"/>
      <c r="CG417" s="664"/>
      <c r="CH417" s="664"/>
      <c r="CI417" s="664"/>
      <c r="CJ417" s="664"/>
      <c r="CK417" s="664"/>
      <c r="CL417" s="664"/>
      <c r="CM417" s="664"/>
      <c r="CN417" s="664"/>
      <c r="CO417" s="664"/>
      <c r="CP417" s="664"/>
      <c r="CQ417" s="664"/>
      <c r="CR417" s="664"/>
      <c r="CS417" s="664"/>
      <c r="CT417" s="664"/>
      <c r="CU417" s="664"/>
      <c r="CV417" s="664"/>
      <c r="CW417" s="664"/>
      <c r="CX417" s="664"/>
      <c r="CY417" s="664"/>
      <c r="CZ417" s="664"/>
    </row>
    <row r="418" spans="1:104" s="209" customFormat="1" ht="13.5" customHeight="1" x14ac:dyDescent="0.2">
      <c r="A418" s="278"/>
      <c r="B418" s="278"/>
      <c r="C418" s="278"/>
      <c r="D418" s="278"/>
      <c r="E418" s="278"/>
      <c r="F418" s="278"/>
      <c r="G418" s="278"/>
      <c r="H418" s="278"/>
      <c r="I418" s="278"/>
      <c r="J418" s="278"/>
      <c r="K418" s="278"/>
      <c r="L418" s="278"/>
      <c r="M418" s="278"/>
      <c r="N418" s="278"/>
      <c r="O418" s="278"/>
      <c r="P418" s="278"/>
      <c r="Q418" s="278"/>
      <c r="R418" s="278"/>
      <c r="S418" s="278"/>
      <c r="T418" s="278"/>
      <c r="U418" s="278"/>
      <c r="V418" s="278"/>
      <c r="W418" s="278"/>
      <c r="X418" s="278"/>
      <c r="Y418" s="278"/>
      <c r="Z418" s="278"/>
      <c r="AA418" s="278"/>
      <c r="AB418" s="278"/>
      <c r="AC418" s="278"/>
      <c r="AD418" s="278"/>
      <c r="AE418" s="278"/>
      <c r="AF418" s="278"/>
      <c r="AG418" s="278"/>
      <c r="AH418" s="278"/>
      <c r="AI418" s="278"/>
      <c r="AJ418" s="278"/>
      <c r="AK418" s="278"/>
      <c r="AL418" s="278"/>
      <c r="AM418" s="278"/>
      <c r="AN418" s="278"/>
      <c r="AO418" s="278"/>
      <c r="AP418" s="278"/>
      <c r="AQ418" s="278"/>
      <c r="AR418" s="278"/>
      <c r="AS418" s="278"/>
      <c r="AT418" s="278"/>
      <c r="AU418" s="278"/>
      <c r="AV418" s="278"/>
      <c r="AW418" s="278"/>
      <c r="AX418" s="278"/>
      <c r="AY418" s="278"/>
      <c r="AZ418" s="278"/>
      <c r="BA418" s="278"/>
      <c r="BB418" s="278"/>
      <c r="BC418" s="278"/>
      <c r="BD418" s="278"/>
      <c r="BE418" s="278"/>
      <c r="BF418" s="278"/>
      <c r="BG418" s="278"/>
      <c r="BH418" s="278"/>
      <c r="BI418" s="278"/>
      <c r="BJ418" s="278"/>
      <c r="BK418" s="278"/>
      <c r="BL418" s="278"/>
      <c r="BM418" s="278"/>
      <c r="BN418" s="278"/>
      <c r="BO418" s="278"/>
      <c r="BP418" s="278"/>
      <c r="BQ418" s="278"/>
      <c r="BR418" s="278"/>
      <c r="BS418" s="278"/>
      <c r="BT418" s="278"/>
      <c r="BU418" s="278"/>
      <c r="BV418" s="278"/>
      <c r="BW418" s="278"/>
      <c r="BX418" s="278"/>
      <c r="BY418" s="278"/>
      <c r="BZ418" s="278"/>
      <c r="CA418" s="278"/>
      <c r="CB418" s="278"/>
      <c r="CC418" s="278"/>
      <c r="CD418" s="278"/>
      <c r="CE418" s="278"/>
      <c r="CF418" s="278"/>
      <c r="CG418" s="278"/>
      <c r="CH418" s="278"/>
      <c r="CI418" s="278"/>
      <c r="CJ418" s="278"/>
      <c r="CK418" s="278"/>
      <c r="CL418" s="278"/>
      <c r="CM418" s="278"/>
      <c r="CN418" s="278"/>
      <c r="CO418" s="278"/>
      <c r="CP418" s="278"/>
      <c r="CQ418" s="278"/>
      <c r="CR418" s="278"/>
      <c r="CS418" s="278"/>
      <c r="CT418" s="278"/>
      <c r="CU418" s="278"/>
      <c r="CV418" s="278"/>
      <c r="CW418" s="278"/>
      <c r="CX418" s="278"/>
      <c r="CY418" s="278"/>
      <c r="CZ418" s="278"/>
    </row>
    <row r="419" spans="1:104" s="209" customFormat="1" ht="14.25" x14ac:dyDescent="0.2">
      <c r="A419" s="302" t="s">
        <v>46</v>
      </c>
      <c r="B419" s="302"/>
      <c r="C419" s="302"/>
      <c r="D419" s="302"/>
      <c r="E419" s="302"/>
      <c r="F419" s="302"/>
      <c r="G419" s="302"/>
      <c r="H419" s="302"/>
      <c r="I419" s="302"/>
      <c r="J419" s="302"/>
      <c r="K419" s="302"/>
      <c r="L419" s="302"/>
      <c r="M419" s="302"/>
      <c r="N419" s="302"/>
      <c r="O419" s="302"/>
      <c r="P419" s="302"/>
      <c r="Q419" s="302"/>
      <c r="R419" s="302"/>
      <c r="S419" s="302"/>
      <c r="T419" s="302"/>
      <c r="U419" s="302"/>
      <c r="V419" s="302"/>
      <c r="W419" s="604" t="s">
        <v>449</v>
      </c>
      <c r="X419" s="604"/>
      <c r="Y419" s="604"/>
      <c r="Z419" s="604"/>
      <c r="AA419" s="604"/>
      <c r="AB419" s="604"/>
      <c r="AC419" s="604"/>
      <c r="AD419" s="604"/>
      <c r="AE419" s="604"/>
      <c r="AF419" s="604"/>
      <c r="AG419" s="604"/>
      <c r="AH419" s="604"/>
      <c r="AI419" s="604"/>
      <c r="AJ419" s="604"/>
      <c r="AK419" s="604"/>
      <c r="AL419" s="604"/>
      <c r="AM419" s="604"/>
      <c r="AN419" s="604"/>
      <c r="AO419" s="604"/>
      <c r="AP419" s="604"/>
      <c r="AQ419" s="604"/>
      <c r="AR419" s="604"/>
      <c r="AS419" s="604"/>
      <c r="AT419" s="604"/>
      <c r="AU419" s="604"/>
      <c r="AV419" s="604"/>
      <c r="AW419" s="604"/>
      <c r="AX419" s="604"/>
      <c r="AY419" s="604"/>
      <c r="AZ419" s="604"/>
      <c r="BA419" s="604"/>
      <c r="BB419" s="604"/>
      <c r="BC419" s="604"/>
      <c r="BD419" s="604"/>
      <c r="BE419" s="604"/>
      <c r="BF419" s="604"/>
      <c r="BG419" s="604"/>
      <c r="BH419" s="604"/>
      <c r="BI419" s="604"/>
      <c r="BJ419" s="604"/>
      <c r="BK419" s="604"/>
      <c r="BL419" s="604"/>
      <c r="BM419" s="604"/>
      <c r="BN419" s="604"/>
      <c r="BO419" s="604"/>
      <c r="BP419" s="604"/>
      <c r="BQ419" s="604"/>
      <c r="BR419" s="604"/>
      <c r="BS419" s="604"/>
      <c r="BT419" s="604"/>
      <c r="BU419" s="604"/>
      <c r="BV419" s="604"/>
      <c r="BW419" s="604"/>
      <c r="BX419" s="604"/>
      <c r="BY419" s="604"/>
      <c r="BZ419" s="604"/>
      <c r="CA419" s="604"/>
      <c r="CB419" s="604"/>
      <c r="CC419" s="604"/>
      <c r="CD419" s="604"/>
      <c r="CE419" s="604"/>
      <c r="CF419" s="604"/>
      <c r="CG419" s="604"/>
      <c r="CH419" s="604"/>
      <c r="CI419" s="604"/>
      <c r="CJ419" s="604"/>
      <c r="CK419" s="604"/>
      <c r="CL419" s="604"/>
      <c r="CM419" s="604"/>
      <c r="CN419" s="604"/>
      <c r="CO419" s="604"/>
      <c r="CP419" s="604"/>
      <c r="CQ419" s="604"/>
      <c r="CR419" s="604"/>
      <c r="CS419" s="604"/>
      <c r="CT419" s="604"/>
      <c r="CU419" s="604"/>
      <c r="CV419" s="604"/>
      <c r="CW419" s="604"/>
      <c r="CX419" s="604"/>
      <c r="CY419" s="604"/>
      <c r="CZ419" s="604"/>
    </row>
    <row r="420" spans="1:104" s="209" customFormat="1" ht="13.5" customHeight="1" x14ac:dyDescent="0.2">
      <c r="A420" s="278"/>
      <c r="B420" s="278"/>
      <c r="C420" s="278"/>
      <c r="D420" s="278"/>
      <c r="E420" s="278"/>
      <c r="F420" s="278"/>
      <c r="G420" s="278"/>
      <c r="H420" s="278"/>
      <c r="I420" s="278"/>
      <c r="J420" s="278"/>
      <c r="K420" s="278"/>
      <c r="L420" s="278"/>
      <c r="M420" s="278"/>
      <c r="N420" s="278"/>
      <c r="O420" s="278"/>
      <c r="P420" s="278"/>
      <c r="Q420" s="278"/>
      <c r="R420" s="278"/>
      <c r="S420" s="278"/>
      <c r="T420" s="278"/>
      <c r="U420" s="278"/>
      <c r="V420" s="278"/>
      <c r="W420" s="278"/>
      <c r="X420" s="278"/>
      <c r="Y420" s="278"/>
      <c r="Z420" s="278"/>
      <c r="AA420" s="278"/>
      <c r="AB420" s="278"/>
      <c r="AC420" s="278"/>
      <c r="AD420" s="278"/>
      <c r="AE420" s="278"/>
      <c r="AF420" s="278"/>
      <c r="AG420" s="278"/>
      <c r="AH420" s="278"/>
      <c r="AI420" s="278"/>
      <c r="AJ420" s="278"/>
      <c r="AK420" s="278"/>
      <c r="AL420" s="278"/>
      <c r="AM420" s="278"/>
      <c r="AN420" s="278"/>
      <c r="AO420" s="278"/>
      <c r="AP420" s="278"/>
      <c r="AQ420" s="278"/>
      <c r="AR420" s="278"/>
      <c r="AS420" s="278"/>
      <c r="AT420" s="278"/>
      <c r="AU420" s="278"/>
      <c r="AV420" s="278"/>
      <c r="AW420" s="278"/>
      <c r="AX420" s="278"/>
      <c r="AY420" s="278"/>
      <c r="AZ420" s="278"/>
      <c r="BA420" s="278"/>
      <c r="BB420" s="278"/>
      <c r="BC420" s="278"/>
      <c r="BD420" s="278"/>
      <c r="BE420" s="278"/>
      <c r="BF420" s="278"/>
      <c r="BG420" s="278"/>
      <c r="BH420" s="278"/>
      <c r="BI420" s="278"/>
      <c r="BJ420" s="278"/>
      <c r="BK420" s="278"/>
      <c r="BL420" s="278"/>
      <c r="BM420" s="278"/>
      <c r="BN420" s="278"/>
      <c r="BO420" s="278"/>
      <c r="BP420" s="278"/>
      <c r="BQ420" s="278"/>
      <c r="BR420" s="278"/>
      <c r="BS420" s="278"/>
      <c r="BT420" s="278"/>
      <c r="BU420" s="278"/>
      <c r="BV420" s="278"/>
      <c r="BW420" s="278"/>
      <c r="BX420" s="278"/>
      <c r="BY420" s="278"/>
      <c r="BZ420" s="278"/>
      <c r="CA420" s="278"/>
      <c r="CB420" s="278"/>
      <c r="CC420" s="278"/>
      <c r="CD420" s="278"/>
      <c r="CE420" s="278"/>
      <c r="CF420" s="278"/>
      <c r="CG420" s="278"/>
      <c r="CH420" s="278"/>
      <c r="CI420" s="278"/>
      <c r="CJ420" s="278"/>
      <c r="CK420" s="278"/>
      <c r="CL420" s="278"/>
      <c r="CM420" s="278"/>
      <c r="CN420" s="278"/>
      <c r="CO420" s="278"/>
      <c r="CP420" s="278"/>
      <c r="CQ420" s="278"/>
      <c r="CR420" s="278"/>
      <c r="CS420" s="278"/>
      <c r="CT420" s="278"/>
      <c r="CU420" s="278"/>
      <c r="CV420" s="278"/>
      <c r="CW420" s="278"/>
      <c r="CX420" s="278"/>
      <c r="CY420" s="278"/>
      <c r="CZ420" s="278"/>
    </row>
    <row r="421" spans="1:104" s="210" customFormat="1" ht="45" customHeight="1" x14ac:dyDescent="0.25">
      <c r="A421" s="589" t="s">
        <v>48</v>
      </c>
      <c r="B421" s="589"/>
      <c r="C421" s="589"/>
      <c r="D421" s="589"/>
      <c r="E421" s="589"/>
      <c r="F421" s="589"/>
      <c r="G421" s="589"/>
      <c r="H421" s="589" t="s">
        <v>0</v>
      </c>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89"/>
      <c r="AL421" s="589"/>
      <c r="AM421" s="589"/>
      <c r="AN421" s="589"/>
      <c r="AO421" s="589"/>
      <c r="AP421" s="589"/>
      <c r="AQ421" s="589"/>
      <c r="AR421" s="589"/>
      <c r="AS421" s="589"/>
      <c r="AT421" s="589"/>
      <c r="AU421" s="589" t="s">
        <v>182</v>
      </c>
      <c r="AV421" s="589"/>
      <c r="AW421" s="589"/>
      <c r="AX421" s="589"/>
      <c r="AY421" s="589"/>
      <c r="AZ421" s="589"/>
      <c r="BA421" s="589"/>
      <c r="BB421" s="589"/>
      <c r="BC421" s="589" t="s">
        <v>88</v>
      </c>
      <c r="BD421" s="589"/>
      <c r="BE421" s="589"/>
      <c r="BF421" s="589"/>
      <c r="BG421" s="589"/>
      <c r="BH421" s="589"/>
      <c r="BI421" s="589"/>
      <c r="BJ421" s="589"/>
      <c r="BK421" s="589"/>
      <c r="BL421" s="589"/>
      <c r="BM421" s="589"/>
      <c r="BN421" s="589"/>
      <c r="BO421" s="589"/>
      <c r="BP421" s="589"/>
      <c r="BQ421" s="589"/>
      <c r="BR421" s="589"/>
      <c r="BS421" s="589" t="s">
        <v>93</v>
      </c>
      <c r="BT421" s="589"/>
      <c r="BU421" s="589"/>
      <c r="BV421" s="589"/>
      <c r="BW421" s="589"/>
      <c r="BX421" s="589"/>
      <c r="BY421" s="589"/>
      <c r="BZ421" s="589"/>
      <c r="CA421" s="589"/>
      <c r="CB421" s="589"/>
      <c r="CC421" s="589"/>
      <c r="CD421" s="589"/>
      <c r="CE421" s="589"/>
      <c r="CF421" s="589"/>
      <c r="CG421" s="589"/>
      <c r="CH421" s="589"/>
      <c r="CI421" s="589" t="s">
        <v>94</v>
      </c>
      <c r="CJ421" s="589"/>
      <c r="CK421" s="589"/>
      <c r="CL421" s="589"/>
      <c r="CM421" s="589"/>
      <c r="CN421" s="589"/>
      <c r="CO421" s="589"/>
      <c r="CP421" s="589"/>
      <c r="CQ421" s="589"/>
      <c r="CR421" s="589"/>
      <c r="CS421" s="589"/>
      <c r="CT421" s="589"/>
      <c r="CU421" s="589"/>
      <c r="CV421" s="589"/>
      <c r="CW421" s="589"/>
      <c r="CX421" s="589"/>
      <c r="CY421" s="589"/>
      <c r="CZ421" s="589"/>
    </row>
    <row r="422" spans="1:104" s="3" customFormat="1" ht="12.75" x14ac:dyDescent="0.25">
      <c r="A422" s="582">
        <v>1</v>
      </c>
      <c r="B422" s="582"/>
      <c r="C422" s="582"/>
      <c r="D422" s="582"/>
      <c r="E422" s="582"/>
      <c r="F422" s="582"/>
      <c r="G422" s="582"/>
      <c r="H422" s="676">
        <v>2</v>
      </c>
      <c r="I422" s="677"/>
      <c r="J422" s="677"/>
      <c r="K422" s="677"/>
      <c r="L422" s="677"/>
      <c r="M422" s="677"/>
      <c r="N422" s="677"/>
      <c r="O422" s="677"/>
      <c r="P422" s="677"/>
      <c r="Q422" s="677"/>
      <c r="R422" s="677"/>
      <c r="S422" s="677"/>
      <c r="T422" s="677"/>
      <c r="U422" s="677"/>
      <c r="V422" s="677"/>
      <c r="W422" s="677"/>
      <c r="X422" s="677"/>
      <c r="Y422" s="677"/>
      <c r="Z422" s="677"/>
      <c r="AA422" s="677"/>
      <c r="AB422" s="677"/>
      <c r="AC422" s="677"/>
      <c r="AD422" s="677"/>
      <c r="AE422" s="677"/>
      <c r="AF422" s="677"/>
      <c r="AG422" s="677"/>
      <c r="AH422" s="677"/>
      <c r="AI422" s="677"/>
      <c r="AJ422" s="677"/>
      <c r="AK422" s="677"/>
      <c r="AL422" s="677"/>
      <c r="AM422" s="677"/>
      <c r="AN422" s="677"/>
      <c r="AO422" s="677"/>
      <c r="AP422" s="677"/>
      <c r="AQ422" s="677"/>
      <c r="AR422" s="677"/>
      <c r="AS422" s="677"/>
      <c r="AT422" s="678"/>
      <c r="AU422" s="676">
        <v>3</v>
      </c>
      <c r="AV422" s="677"/>
      <c r="AW422" s="677"/>
      <c r="AX422" s="677"/>
      <c r="AY422" s="677"/>
      <c r="AZ422" s="677"/>
      <c r="BA422" s="677"/>
      <c r="BB422" s="678"/>
      <c r="BC422" s="582">
        <v>4</v>
      </c>
      <c r="BD422" s="582"/>
      <c r="BE422" s="582"/>
      <c r="BF422" s="582"/>
      <c r="BG422" s="582"/>
      <c r="BH422" s="582"/>
      <c r="BI422" s="582"/>
      <c r="BJ422" s="582"/>
      <c r="BK422" s="582"/>
      <c r="BL422" s="582"/>
      <c r="BM422" s="582"/>
      <c r="BN422" s="582"/>
      <c r="BO422" s="582"/>
      <c r="BP422" s="582"/>
      <c r="BQ422" s="582"/>
      <c r="BR422" s="582"/>
      <c r="BS422" s="582">
        <v>5</v>
      </c>
      <c r="BT422" s="582"/>
      <c r="BU422" s="582"/>
      <c r="BV422" s="582"/>
      <c r="BW422" s="582"/>
      <c r="BX422" s="582"/>
      <c r="BY422" s="582"/>
      <c r="BZ422" s="582"/>
      <c r="CA422" s="582"/>
      <c r="CB422" s="582"/>
      <c r="CC422" s="582"/>
      <c r="CD422" s="582"/>
      <c r="CE422" s="582"/>
      <c r="CF422" s="582"/>
      <c r="CG422" s="582"/>
      <c r="CH422" s="582"/>
      <c r="CI422" s="582">
        <v>6</v>
      </c>
      <c r="CJ422" s="582"/>
      <c r="CK422" s="582"/>
      <c r="CL422" s="582"/>
      <c r="CM422" s="582"/>
      <c r="CN422" s="582"/>
      <c r="CO422" s="582"/>
      <c r="CP422" s="582"/>
      <c r="CQ422" s="582"/>
      <c r="CR422" s="582"/>
      <c r="CS422" s="582"/>
      <c r="CT422" s="582"/>
      <c r="CU422" s="582"/>
      <c r="CV422" s="582"/>
      <c r="CW422" s="582"/>
      <c r="CX422" s="582"/>
      <c r="CY422" s="582"/>
      <c r="CZ422" s="582"/>
    </row>
    <row r="423" spans="1:104" s="198" customFormat="1" ht="15" customHeight="1" x14ac:dyDescent="0.25">
      <c r="A423" s="611" t="s">
        <v>438</v>
      </c>
      <c r="B423" s="612"/>
      <c r="C423" s="612"/>
      <c r="D423" s="612"/>
      <c r="E423" s="612"/>
      <c r="F423" s="612"/>
      <c r="G423" s="612"/>
      <c r="H423" s="612"/>
      <c r="I423" s="612"/>
      <c r="J423" s="612"/>
      <c r="K423" s="612"/>
      <c r="L423" s="612"/>
      <c r="M423" s="612"/>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2"/>
      <c r="AK423" s="612"/>
      <c r="AL423" s="612"/>
      <c r="AM423" s="612"/>
      <c r="AN423" s="612"/>
      <c r="AO423" s="612"/>
      <c r="AP423" s="612"/>
      <c r="AQ423" s="612"/>
      <c r="AR423" s="612"/>
      <c r="AS423" s="612"/>
      <c r="AT423" s="612"/>
      <c r="AU423" s="612"/>
      <c r="AV423" s="612"/>
      <c r="AW423" s="612"/>
      <c r="AX423" s="612"/>
      <c r="AY423" s="612"/>
      <c r="AZ423" s="612"/>
      <c r="BA423" s="612"/>
      <c r="BB423" s="612"/>
      <c r="BC423" s="612"/>
      <c r="BD423" s="612"/>
      <c r="BE423" s="612"/>
      <c r="BF423" s="612"/>
      <c r="BG423" s="612"/>
      <c r="BH423" s="612"/>
      <c r="BI423" s="612"/>
      <c r="BJ423" s="612"/>
      <c r="BK423" s="612"/>
      <c r="BL423" s="612"/>
      <c r="BM423" s="612"/>
      <c r="BN423" s="612"/>
      <c r="BO423" s="612"/>
      <c r="BP423" s="612"/>
      <c r="BQ423" s="612"/>
      <c r="BR423" s="612"/>
      <c r="BS423" s="612"/>
      <c r="BT423" s="612"/>
      <c r="BU423" s="612"/>
      <c r="BV423" s="612"/>
      <c r="BW423" s="612"/>
      <c r="BX423" s="612"/>
      <c r="BY423" s="612"/>
      <c r="BZ423" s="612"/>
      <c r="CA423" s="612"/>
      <c r="CB423" s="612"/>
      <c r="CC423" s="612"/>
      <c r="CD423" s="612"/>
      <c r="CE423" s="612"/>
      <c r="CF423" s="612"/>
      <c r="CG423" s="612"/>
      <c r="CH423" s="612"/>
      <c r="CI423" s="612"/>
      <c r="CJ423" s="612"/>
      <c r="CK423" s="612"/>
      <c r="CL423" s="612"/>
      <c r="CM423" s="612"/>
      <c r="CN423" s="612"/>
      <c r="CO423" s="612"/>
      <c r="CP423" s="612"/>
      <c r="CQ423" s="612"/>
      <c r="CR423" s="612"/>
      <c r="CS423" s="612"/>
      <c r="CT423" s="612"/>
      <c r="CU423" s="612"/>
      <c r="CV423" s="612"/>
      <c r="CW423" s="612"/>
      <c r="CX423" s="612"/>
      <c r="CY423" s="612"/>
      <c r="CZ423" s="613"/>
    </row>
    <row r="424" spans="1:104" s="4" customFormat="1" ht="15" customHeight="1" x14ac:dyDescent="0.25">
      <c r="A424" s="640" t="s">
        <v>66</v>
      </c>
      <c r="B424" s="640"/>
      <c r="C424" s="640"/>
      <c r="D424" s="640"/>
      <c r="E424" s="640"/>
      <c r="F424" s="640"/>
      <c r="G424" s="640"/>
      <c r="H424" s="674" t="s">
        <v>454</v>
      </c>
      <c r="I424" s="674"/>
      <c r="J424" s="674"/>
      <c r="K424" s="674"/>
      <c r="L424" s="674"/>
      <c r="M424" s="674"/>
      <c r="N424" s="674"/>
      <c r="O424" s="674"/>
      <c r="P424" s="674"/>
      <c r="Q424" s="674"/>
      <c r="R424" s="674"/>
      <c r="S424" s="674"/>
      <c r="T424" s="674"/>
      <c r="U424" s="674"/>
      <c r="V424" s="674"/>
      <c r="W424" s="674"/>
      <c r="X424" s="674"/>
      <c r="Y424" s="674"/>
      <c r="Z424" s="674"/>
      <c r="AA424" s="674"/>
      <c r="AB424" s="674"/>
      <c r="AC424" s="674"/>
      <c r="AD424" s="674"/>
      <c r="AE424" s="674"/>
      <c r="AF424" s="674"/>
      <c r="AG424" s="674"/>
      <c r="AH424" s="674"/>
      <c r="AI424" s="674"/>
      <c r="AJ424" s="674"/>
      <c r="AK424" s="674"/>
      <c r="AL424" s="674"/>
      <c r="AM424" s="674"/>
      <c r="AN424" s="674"/>
      <c r="AO424" s="674"/>
      <c r="AP424" s="674"/>
      <c r="AQ424" s="674"/>
      <c r="AR424" s="674"/>
      <c r="AS424" s="674"/>
      <c r="AT424" s="674"/>
      <c r="AU424" s="589" t="s">
        <v>455</v>
      </c>
      <c r="AV424" s="589"/>
      <c r="AW424" s="589"/>
      <c r="AX424" s="589"/>
      <c r="AY424" s="589"/>
      <c r="AZ424" s="589"/>
      <c r="BA424" s="589"/>
      <c r="BB424" s="589"/>
      <c r="BC424" s="701">
        <v>1264</v>
      </c>
      <c r="BD424" s="701"/>
      <c r="BE424" s="701"/>
      <c r="BF424" s="701"/>
      <c r="BG424" s="701"/>
      <c r="BH424" s="701"/>
      <c r="BI424" s="701"/>
      <c r="BJ424" s="701"/>
      <c r="BK424" s="701"/>
      <c r="BL424" s="701"/>
      <c r="BM424" s="701"/>
      <c r="BN424" s="701"/>
      <c r="BO424" s="701"/>
      <c r="BP424" s="701"/>
      <c r="BQ424" s="701"/>
      <c r="BR424" s="701"/>
      <c r="BS424" s="553">
        <f>CI424/BC424</f>
        <v>20.89011075949367</v>
      </c>
      <c r="BT424" s="553"/>
      <c r="BU424" s="553"/>
      <c r="BV424" s="553"/>
      <c r="BW424" s="553"/>
      <c r="BX424" s="553"/>
      <c r="BY424" s="553"/>
      <c r="BZ424" s="553"/>
      <c r="CA424" s="553"/>
      <c r="CB424" s="553"/>
      <c r="CC424" s="553"/>
      <c r="CD424" s="553"/>
      <c r="CE424" s="553"/>
      <c r="CF424" s="553"/>
      <c r="CG424" s="553"/>
      <c r="CH424" s="553"/>
      <c r="CI424" s="553">
        <f>26405.1</f>
        <v>26405.1</v>
      </c>
      <c r="CJ424" s="553"/>
      <c r="CK424" s="553"/>
      <c r="CL424" s="553"/>
      <c r="CM424" s="553"/>
      <c r="CN424" s="553"/>
      <c r="CO424" s="553"/>
      <c r="CP424" s="553"/>
      <c r="CQ424" s="553"/>
      <c r="CR424" s="553"/>
      <c r="CS424" s="553"/>
      <c r="CT424" s="553"/>
      <c r="CU424" s="553"/>
      <c r="CV424" s="553"/>
      <c r="CW424" s="553"/>
      <c r="CX424" s="553"/>
      <c r="CY424" s="553"/>
      <c r="CZ424" s="553"/>
    </row>
    <row r="425" spans="1:104" s="4" customFormat="1" ht="15" hidden="1" customHeight="1" x14ac:dyDescent="0.25">
      <c r="A425" s="640"/>
      <c r="B425" s="640"/>
      <c r="C425" s="640"/>
      <c r="D425" s="640"/>
      <c r="E425" s="640"/>
      <c r="F425" s="640"/>
      <c r="G425" s="640"/>
      <c r="H425" s="674" t="s">
        <v>456</v>
      </c>
      <c r="I425" s="674"/>
      <c r="J425" s="674"/>
      <c r="K425" s="674"/>
      <c r="L425" s="674"/>
      <c r="M425" s="674"/>
      <c r="N425" s="674"/>
      <c r="O425" s="674"/>
      <c r="P425" s="674"/>
      <c r="Q425" s="674"/>
      <c r="R425" s="674"/>
      <c r="S425" s="674"/>
      <c r="T425" s="674"/>
      <c r="U425" s="674"/>
      <c r="V425" s="674"/>
      <c r="W425" s="674"/>
      <c r="X425" s="674"/>
      <c r="Y425" s="674"/>
      <c r="Z425" s="674"/>
      <c r="AA425" s="674"/>
      <c r="AB425" s="674"/>
      <c r="AC425" s="674"/>
      <c r="AD425" s="674"/>
      <c r="AE425" s="674"/>
      <c r="AF425" s="674"/>
      <c r="AG425" s="674"/>
      <c r="AH425" s="674"/>
      <c r="AI425" s="674"/>
      <c r="AJ425" s="674"/>
      <c r="AK425" s="674"/>
      <c r="AL425" s="674"/>
      <c r="AM425" s="674"/>
      <c r="AN425" s="674"/>
      <c r="AO425" s="674"/>
      <c r="AP425" s="674"/>
      <c r="AQ425" s="674"/>
      <c r="AR425" s="674"/>
      <c r="AS425" s="674"/>
      <c r="AT425" s="674"/>
      <c r="AU425" s="589" t="s">
        <v>457</v>
      </c>
      <c r="AV425" s="589"/>
      <c r="AW425" s="589"/>
      <c r="AX425" s="589"/>
      <c r="AY425" s="589"/>
      <c r="AZ425" s="589"/>
      <c r="BA425" s="589"/>
      <c r="BB425" s="589"/>
      <c r="BC425" s="701"/>
      <c r="BD425" s="701"/>
      <c r="BE425" s="701"/>
      <c r="BF425" s="701"/>
      <c r="BG425" s="701"/>
      <c r="BH425" s="701"/>
      <c r="BI425" s="701"/>
      <c r="BJ425" s="701"/>
      <c r="BK425" s="701"/>
      <c r="BL425" s="701"/>
      <c r="BM425" s="701"/>
      <c r="BN425" s="701"/>
      <c r="BO425" s="701"/>
      <c r="BP425" s="701"/>
      <c r="BQ425" s="701"/>
      <c r="BR425" s="701"/>
      <c r="BS425" s="553"/>
      <c r="BT425" s="553"/>
      <c r="BU425" s="553"/>
      <c r="BV425" s="553"/>
      <c r="BW425" s="553"/>
      <c r="BX425" s="553"/>
      <c r="BY425" s="553"/>
      <c r="BZ425" s="553"/>
      <c r="CA425" s="553"/>
      <c r="CB425" s="553"/>
      <c r="CC425" s="553"/>
      <c r="CD425" s="553"/>
      <c r="CE425" s="553"/>
      <c r="CF425" s="553"/>
      <c r="CG425" s="553"/>
      <c r="CH425" s="553"/>
      <c r="CI425" s="553"/>
      <c r="CJ425" s="553"/>
      <c r="CK425" s="553"/>
      <c r="CL425" s="553"/>
      <c r="CM425" s="553"/>
      <c r="CN425" s="553"/>
      <c r="CO425" s="553"/>
      <c r="CP425" s="553"/>
      <c r="CQ425" s="553"/>
      <c r="CR425" s="553"/>
      <c r="CS425" s="553"/>
      <c r="CT425" s="553"/>
      <c r="CU425" s="553"/>
      <c r="CV425" s="553"/>
      <c r="CW425" s="553"/>
      <c r="CX425" s="553"/>
      <c r="CY425" s="553"/>
      <c r="CZ425" s="553"/>
    </row>
    <row r="426" spans="1:104" s="4" customFormat="1" ht="15" customHeight="1" x14ac:dyDescent="0.25">
      <c r="A426" s="640" t="s">
        <v>70</v>
      </c>
      <c r="B426" s="640"/>
      <c r="C426" s="640"/>
      <c r="D426" s="640"/>
      <c r="E426" s="640"/>
      <c r="F426" s="640"/>
      <c r="G426" s="640"/>
      <c r="H426" s="617" t="s">
        <v>721</v>
      </c>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18"/>
      <c r="AL426" s="618"/>
      <c r="AM426" s="618"/>
      <c r="AN426" s="618"/>
      <c r="AO426" s="618"/>
      <c r="AP426" s="618"/>
      <c r="AQ426" s="618"/>
      <c r="AR426" s="618"/>
      <c r="AS426" s="618"/>
      <c r="AT426" s="619"/>
      <c r="AU426" s="589" t="s">
        <v>728</v>
      </c>
      <c r="AV426" s="589"/>
      <c r="AW426" s="589"/>
      <c r="AX426" s="589"/>
      <c r="AY426" s="589"/>
      <c r="AZ426" s="589"/>
      <c r="BA426" s="589"/>
      <c r="BB426" s="589"/>
      <c r="BC426" s="701">
        <v>28744</v>
      </c>
      <c r="BD426" s="701"/>
      <c r="BE426" s="701"/>
      <c r="BF426" s="701"/>
      <c r="BG426" s="701"/>
      <c r="BH426" s="701"/>
      <c r="BI426" s="701"/>
      <c r="BJ426" s="701"/>
      <c r="BK426" s="701"/>
      <c r="BL426" s="701"/>
      <c r="BM426" s="701"/>
      <c r="BN426" s="701"/>
      <c r="BO426" s="701"/>
      <c r="BP426" s="701"/>
      <c r="BQ426" s="701"/>
      <c r="BR426" s="701"/>
      <c r="BS426" s="553">
        <f>CI426/BC426</f>
        <v>229.87833878374616</v>
      </c>
      <c r="BT426" s="553"/>
      <c r="BU426" s="553"/>
      <c r="BV426" s="553"/>
      <c r="BW426" s="553"/>
      <c r="BX426" s="553"/>
      <c r="BY426" s="553"/>
      <c r="BZ426" s="553"/>
      <c r="CA426" s="553"/>
      <c r="CB426" s="553"/>
      <c r="CC426" s="553"/>
      <c r="CD426" s="553"/>
      <c r="CE426" s="553"/>
      <c r="CF426" s="553"/>
      <c r="CG426" s="553"/>
      <c r="CH426" s="553"/>
      <c r="CI426" s="553">
        <f>6607622.97</f>
        <v>6607622.9699999997</v>
      </c>
      <c r="CJ426" s="553"/>
      <c r="CK426" s="553"/>
      <c r="CL426" s="553"/>
      <c r="CM426" s="553"/>
      <c r="CN426" s="553"/>
      <c r="CO426" s="553"/>
      <c r="CP426" s="553"/>
      <c r="CQ426" s="553"/>
      <c r="CR426" s="553"/>
      <c r="CS426" s="553"/>
      <c r="CT426" s="553"/>
      <c r="CU426" s="553"/>
      <c r="CV426" s="553"/>
      <c r="CW426" s="553"/>
      <c r="CX426" s="553"/>
      <c r="CY426" s="553"/>
      <c r="CZ426" s="553"/>
    </row>
    <row r="427" spans="1:104" s="4" customFormat="1" ht="43.5" customHeight="1" x14ac:dyDescent="0.25">
      <c r="A427" s="640" t="s">
        <v>71</v>
      </c>
      <c r="B427" s="640"/>
      <c r="C427" s="640"/>
      <c r="D427" s="640"/>
      <c r="E427" s="640"/>
      <c r="F427" s="640"/>
      <c r="G427" s="640"/>
      <c r="H427" s="702" t="s">
        <v>726</v>
      </c>
      <c r="I427" s="703"/>
      <c r="J427" s="703"/>
      <c r="K427" s="703"/>
      <c r="L427" s="703"/>
      <c r="M427" s="703"/>
      <c r="N427" s="703"/>
      <c r="O427" s="703"/>
      <c r="P427" s="703"/>
      <c r="Q427" s="703"/>
      <c r="R427" s="703"/>
      <c r="S427" s="703"/>
      <c r="T427" s="703"/>
      <c r="U427" s="703"/>
      <c r="V427" s="703"/>
      <c r="W427" s="703"/>
      <c r="X427" s="703"/>
      <c r="Y427" s="703"/>
      <c r="Z427" s="703"/>
      <c r="AA427" s="703"/>
      <c r="AB427" s="703"/>
      <c r="AC427" s="703"/>
      <c r="AD427" s="703"/>
      <c r="AE427" s="703"/>
      <c r="AF427" s="703"/>
      <c r="AG427" s="703"/>
      <c r="AH427" s="703"/>
      <c r="AI427" s="703"/>
      <c r="AJ427" s="703"/>
      <c r="AK427" s="703"/>
      <c r="AL427" s="703"/>
      <c r="AM427" s="703"/>
      <c r="AN427" s="703"/>
      <c r="AO427" s="703"/>
      <c r="AP427" s="703"/>
      <c r="AQ427" s="703"/>
      <c r="AR427" s="703"/>
      <c r="AS427" s="703"/>
      <c r="AT427" s="704"/>
      <c r="AU427" s="705" t="s">
        <v>728</v>
      </c>
      <c r="AV427" s="705"/>
      <c r="AW427" s="705"/>
      <c r="AX427" s="705"/>
      <c r="AY427" s="705"/>
      <c r="AZ427" s="705"/>
      <c r="BA427" s="705"/>
      <c r="BB427" s="705"/>
      <c r="BC427" s="706"/>
      <c r="BD427" s="706"/>
      <c r="BE427" s="706"/>
      <c r="BF427" s="706"/>
      <c r="BG427" s="706"/>
      <c r="BH427" s="706"/>
      <c r="BI427" s="706"/>
      <c r="BJ427" s="706"/>
      <c r="BK427" s="706"/>
      <c r="BL427" s="706"/>
      <c r="BM427" s="706"/>
      <c r="BN427" s="706"/>
      <c r="BO427" s="706"/>
      <c r="BP427" s="706"/>
      <c r="BQ427" s="706"/>
      <c r="BR427" s="706"/>
      <c r="BS427" s="707"/>
      <c r="BT427" s="707"/>
      <c r="BU427" s="707"/>
      <c r="BV427" s="707"/>
      <c r="BW427" s="707"/>
      <c r="BX427" s="707"/>
      <c r="BY427" s="707"/>
      <c r="BZ427" s="707"/>
      <c r="CA427" s="707"/>
      <c r="CB427" s="707"/>
      <c r="CC427" s="707"/>
      <c r="CD427" s="707"/>
      <c r="CE427" s="707"/>
      <c r="CF427" s="707"/>
      <c r="CG427" s="707"/>
      <c r="CH427" s="707"/>
      <c r="CI427" s="707">
        <f>1789700</f>
        <v>1789700</v>
      </c>
      <c r="CJ427" s="707"/>
      <c r="CK427" s="707"/>
      <c r="CL427" s="707"/>
      <c r="CM427" s="707"/>
      <c r="CN427" s="707"/>
      <c r="CO427" s="707"/>
      <c r="CP427" s="707"/>
      <c r="CQ427" s="707"/>
      <c r="CR427" s="707"/>
      <c r="CS427" s="707"/>
      <c r="CT427" s="707"/>
      <c r="CU427" s="707"/>
      <c r="CV427" s="707"/>
      <c r="CW427" s="707"/>
      <c r="CX427" s="707"/>
      <c r="CY427" s="707"/>
      <c r="CZ427" s="707"/>
    </row>
    <row r="428" spans="1:104" s="4" customFormat="1" ht="15" customHeight="1" x14ac:dyDescent="0.25">
      <c r="A428" s="640" t="s">
        <v>348</v>
      </c>
      <c r="B428" s="640"/>
      <c r="C428" s="640"/>
      <c r="D428" s="640"/>
      <c r="E428" s="640"/>
      <c r="F428" s="640"/>
      <c r="G428" s="640"/>
      <c r="H428" s="674" t="s">
        <v>458</v>
      </c>
      <c r="I428" s="674"/>
      <c r="J428" s="674"/>
      <c r="K428" s="674"/>
      <c r="L428" s="674"/>
      <c r="M428" s="674"/>
      <c r="N428" s="674"/>
      <c r="O428" s="674"/>
      <c r="P428" s="674"/>
      <c r="Q428" s="674"/>
      <c r="R428" s="674"/>
      <c r="S428" s="674"/>
      <c r="T428" s="674"/>
      <c r="U428" s="674"/>
      <c r="V428" s="674"/>
      <c r="W428" s="674"/>
      <c r="X428" s="674"/>
      <c r="Y428" s="674"/>
      <c r="Z428" s="674"/>
      <c r="AA428" s="674"/>
      <c r="AB428" s="674"/>
      <c r="AC428" s="674"/>
      <c r="AD428" s="674"/>
      <c r="AE428" s="674"/>
      <c r="AF428" s="674"/>
      <c r="AG428" s="674"/>
      <c r="AH428" s="674"/>
      <c r="AI428" s="674"/>
      <c r="AJ428" s="674"/>
      <c r="AK428" s="674"/>
      <c r="AL428" s="674"/>
      <c r="AM428" s="674"/>
      <c r="AN428" s="674"/>
      <c r="AO428" s="674"/>
      <c r="AP428" s="674"/>
      <c r="AQ428" s="674"/>
      <c r="AR428" s="674"/>
      <c r="AS428" s="674"/>
      <c r="AT428" s="674"/>
      <c r="AU428" s="589" t="s">
        <v>455</v>
      </c>
      <c r="AV428" s="589"/>
      <c r="AW428" s="589"/>
      <c r="AX428" s="589"/>
      <c r="AY428" s="589"/>
      <c r="AZ428" s="589"/>
      <c r="BA428" s="589"/>
      <c r="BB428" s="589"/>
      <c r="BC428" s="701">
        <v>7058</v>
      </c>
      <c r="BD428" s="701"/>
      <c r="BE428" s="701"/>
      <c r="BF428" s="701"/>
      <c r="BG428" s="701"/>
      <c r="BH428" s="701"/>
      <c r="BI428" s="701"/>
      <c r="BJ428" s="701"/>
      <c r="BK428" s="701"/>
      <c r="BL428" s="701"/>
      <c r="BM428" s="701"/>
      <c r="BN428" s="701"/>
      <c r="BO428" s="701"/>
      <c r="BP428" s="701"/>
      <c r="BQ428" s="701"/>
      <c r="BR428" s="701"/>
      <c r="BS428" s="553">
        <f t="shared" ref="BS428:BS430" si="9">CI428/BC428</f>
        <v>57.908131198639843</v>
      </c>
      <c r="BT428" s="553"/>
      <c r="BU428" s="553"/>
      <c r="BV428" s="553"/>
      <c r="BW428" s="553"/>
      <c r="BX428" s="553"/>
      <c r="BY428" s="553"/>
      <c r="BZ428" s="553"/>
      <c r="CA428" s="553"/>
      <c r="CB428" s="553"/>
      <c r="CC428" s="553"/>
      <c r="CD428" s="553"/>
      <c r="CE428" s="553"/>
      <c r="CF428" s="553"/>
      <c r="CG428" s="553"/>
      <c r="CH428" s="553"/>
      <c r="CI428" s="553">
        <v>408715.59</v>
      </c>
      <c r="CJ428" s="553"/>
      <c r="CK428" s="553"/>
      <c r="CL428" s="553"/>
      <c r="CM428" s="553"/>
      <c r="CN428" s="553"/>
      <c r="CO428" s="553"/>
      <c r="CP428" s="553"/>
      <c r="CQ428" s="553"/>
      <c r="CR428" s="553"/>
      <c r="CS428" s="553"/>
      <c r="CT428" s="553"/>
      <c r="CU428" s="553"/>
      <c r="CV428" s="553"/>
      <c r="CW428" s="553"/>
      <c r="CX428" s="553"/>
      <c r="CY428" s="553"/>
      <c r="CZ428" s="553"/>
    </row>
    <row r="429" spans="1:104" s="4" customFormat="1" ht="15" customHeight="1" x14ac:dyDescent="0.25">
      <c r="A429" s="640" t="s">
        <v>349</v>
      </c>
      <c r="B429" s="640"/>
      <c r="C429" s="640"/>
      <c r="D429" s="640"/>
      <c r="E429" s="640"/>
      <c r="F429" s="640"/>
      <c r="G429" s="640"/>
      <c r="H429" s="674" t="s">
        <v>541</v>
      </c>
      <c r="I429" s="674"/>
      <c r="J429" s="674"/>
      <c r="K429" s="674"/>
      <c r="L429" s="674"/>
      <c r="M429" s="674"/>
      <c r="N429" s="674"/>
      <c r="O429" s="674"/>
      <c r="P429" s="674"/>
      <c r="Q429" s="674"/>
      <c r="R429" s="674"/>
      <c r="S429" s="674"/>
      <c r="T429" s="674"/>
      <c r="U429" s="674"/>
      <c r="V429" s="674"/>
      <c r="W429" s="674"/>
      <c r="X429" s="674"/>
      <c r="Y429" s="674"/>
      <c r="Z429" s="674"/>
      <c r="AA429" s="674"/>
      <c r="AB429" s="674"/>
      <c r="AC429" s="674"/>
      <c r="AD429" s="674"/>
      <c r="AE429" s="674"/>
      <c r="AF429" s="674"/>
      <c r="AG429" s="674"/>
      <c r="AH429" s="674"/>
      <c r="AI429" s="674"/>
      <c r="AJ429" s="674"/>
      <c r="AK429" s="674"/>
      <c r="AL429" s="674"/>
      <c r="AM429" s="674"/>
      <c r="AN429" s="674"/>
      <c r="AO429" s="674"/>
      <c r="AP429" s="674"/>
      <c r="AQ429" s="674"/>
      <c r="AR429" s="674"/>
      <c r="AS429" s="674"/>
      <c r="AT429" s="674"/>
      <c r="AU429" s="589" t="s">
        <v>455</v>
      </c>
      <c r="AV429" s="589"/>
      <c r="AW429" s="589"/>
      <c r="AX429" s="589"/>
      <c r="AY429" s="589"/>
      <c r="AZ429" s="589"/>
      <c r="BA429" s="589"/>
      <c r="BB429" s="589"/>
      <c r="BC429" s="701">
        <v>1227</v>
      </c>
      <c r="BD429" s="701"/>
      <c r="BE429" s="701"/>
      <c r="BF429" s="701"/>
      <c r="BG429" s="701"/>
      <c r="BH429" s="701"/>
      <c r="BI429" s="701"/>
      <c r="BJ429" s="701"/>
      <c r="BK429" s="701"/>
      <c r="BL429" s="701"/>
      <c r="BM429" s="701"/>
      <c r="BN429" s="701"/>
      <c r="BO429" s="701"/>
      <c r="BP429" s="701"/>
      <c r="BQ429" s="701"/>
      <c r="BR429" s="701"/>
      <c r="BS429" s="553">
        <f t="shared" si="9"/>
        <v>3670.5888508557455</v>
      </c>
      <c r="BT429" s="553"/>
      <c r="BU429" s="553"/>
      <c r="BV429" s="553"/>
      <c r="BW429" s="553"/>
      <c r="BX429" s="553"/>
      <c r="BY429" s="553"/>
      <c r="BZ429" s="553"/>
      <c r="CA429" s="553"/>
      <c r="CB429" s="553"/>
      <c r="CC429" s="553"/>
      <c r="CD429" s="553"/>
      <c r="CE429" s="553"/>
      <c r="CF429" s="553"/>
      <c r="CG429" s="553"/>
      <c r="CH429" s="553"/>
      <c r="CI429" s="553">
        <v>4503812.5199999996</v>
      </c>
      <c r="CJ429" s="553"/>
      <c r="CK429" s="553"/>
      <c r="CL429" s="553"/>
      <c r="CM429" s="553"/>
      <c r="CN429" s="553"/>
      <c r="CO429" s="553"/>
      <c r="CP429" s="553"/>
      <c r="CQ429" s="553"/>
      <c r="CR429" s="553"/>
      <c r="CS429" s="553"/>
      <c r="CT429" s="553"/>
      <c r="CU429" s="553"/>
      <c r="CV429" s="553"/>
      <c r="CW429" s="553"/>
      <c r="CX429" s="553"/>
      <c r="CY429" s="553"/>
      <c r="CZ429" s="553"/>
    </row>
    <row r="430" spans="1:104" s="4" customFormat="1" ht="15" customHeight="1" x14ac:dyDescent="0.25">
      <c r="A430" s="640" t="s">
        <v>350</v>
      </c>
      <c r="B430" s="640"/>
      <c r="C430" s="640"/>
      <c r="D430" s="640"/>
      <c r="E430" s="640"/>
      <c r="F430" s="640"/>
      <c r="G430" s="640"/>
      <c r="H430" s="674" t="s">
        <v>509</v>
      </c>
      <c r="I430" s="674"/>
      <c r="J430" s="674"/>
      <c r="K430" s="674"/>
      <c r="L430" s="674"/>
      <c r="M430" s="674"/>
      <c r="N430" s="674"/>
      <c r="O430" s="674"/>
      <c r="P430" s="674"/>
      <c r="Q430" s="674"/>
      <c r="R430" s="674"/>
      <c r="S430" s="674"/>
      <c r="T430" s="674"/>
      <c r="U430" s="674"/>
      <c r="V430" s="674"/>
      <c r="W430" s="674"/>
      <c r="X430" s="674"/>
      <c r="Y430" s="674"/>
      <c r="Z430" s="674"/>
      <c r="AA430" s="674"/>
      <c r="AB430" s="674"/>
      <c r="AC430" s="674"/>
      <c r="AD430" s="674"/>
      <c r="AE430" s="674"/>
      <c r="AF430" s="674"/>
      <c r="AG430" s="674"/>
      <c r="AH430" s="674"/>
      <c r="AI430" s="674"/>
      <c r="AJ430" s="674"/>
      <c r="AK430" s="674"/>
      <c r="AL430" s="674"/>
      <c r="AM430" s="674"/>
      <c r="AN430" s="674"/>
      <c r="AO430" s="674"/>
      <c r="AP430" s="674"/>
      <c r="AQ430" s="674"/>
      <c r="AR430" s="674"/>
      <c r="AS430" s="674"/>
      <c r="AT430" s="674"/>
      <c r="AU430" s="589" t="s">
        <v>455</v>
      </c>
      <c r="AV430" s="589"/>
      <c r="AW430" s="589"/>
      <c r="AX430" s="589"/>
      <c r="AY430" s="589"/>
      <c r="AZ430" s="589"/>
      <c r="BA430" s="589"/>
      <c r="BB430" s="589"/>
      <c r="BC430" s="701">
        <v>875</v>
      </c>
      <c r="BD430" s="701"/>
      <c r="BE430" s="701"/>
      <c r="BF430" s="701"/>
      <c r="BG430" s="701"/>
      <c r="BH430" s="701"/>
      <c r="BI430" s="701"/>
      <c r="BJ430" s="701"/>
      <c r="BK430" s="701"/>
      <c r="BL430" s="701"/>
      <c r="BM430" s="701"/>
      <c r="BN430" s="701"/>
      <c r="BO430" s="701"/>
      <c r="BP430" s="701"/>
      <c r="BQ430" s="701"/>
      <c r="BR430" s="701"/>
      <c r="BS430" s="553">
        <f t="shared" si="9"/>
        <v>57.058342857142861</v>
      </c>
      <c r="BT430" s="553"/>
      <c r="BU430" s="553"/>
      <c r="BV430" s="553"/>
      <c r="BW430" s="553"/>
      <c r="BX430" s="553"/>
      <c r="BY430" s="553"/>
      <c r="BZ430" s="553"/>
      <c r="CA430" s="553"/>
      <c r="CB430" s="553"/>
      <c r="CC430" s="553"/>
      <c r="CD430" s="553"/>
      <c r="CE430" s="553"/>
      <c r="CF430" s="553"/>
      <c r="CG430" s="553"/>
      <c r="CH430" s="553"/>
      <c r="CI430" s="553">
        <v>49926.05</v>
      </c>
      <c r="CJ430" s="553"/>
      <c r="CK430" s="553"/>
      <c r="CL430" s="553"/>
      <c r="CM430" s="553"/>
      <c r="CN430" s="553"/>
      <c r="CO430" s="553"/>
      <c r="CP430" s="553"/>
      <c r="CQ430" s="553"/>
      <c r="CR430" s="553"/>
      <c r="CS430" s="553"/>
      <c r="CT430" s="553"/>
      <c r="CU430" s="553"/>
      <c r="CV430" s="553"/>
      <c r="CW430" s="553"/>
      <c r="CX430" s="553"/>
      <c r="CY430" s="553"/>
      <c r="CZ430" s="553"/>
    </row>
    <row r="431" spans="1:104" s="4" customFormat="1" ht="24.75" customHeight="1" x14ac:dyDescent="0.25">
      <c r="A431" s="640" t="s">
        <v>351</v>
      </c>
      <c r="B431" s="640"/>
      <c r="C431" s="640"/>
      <c r="D431" s="640"/>
      <c r="E431" s="640"/>
      <c r="F431" s="640"/>
      <c r="G431" s="640"/>
      <c r="H431" s="674" t="s">
        <v>510</v>
      </c>
      <c r="I431" s="674"/>
      <c r="J431" s="674"/>
      <c r="K431" s="674"/>
      <c r="L431" s="674"/>
      <c r="M431" s="674"/>
      <c r="N431" s="674"/>
      <c r="O431" s="674"/>
      <c r="P431" s="674"/>
      <c r="Q431" s="674"/>
      <c r="R431" s="674"/>
      <c r="S431" s="674"/>
      <c r="T431" s="674"/>
      <c r="U431" s="674"/>
      <c r="V431" s="674"/>
      <c r="W431" s="674"/>
      <c r="X431" s="674"/>
      <c r="Y431" s="674"/>
      <c r="Z431" s="674"/>
      <c r="AA431" s="674"/>
      <c r="AB431" s="674"/>
      <c r="AC431" s="674"/>
      <c r="AD431" s="674"/>
      <c r="AE431" s="674"/>
      <c r="AF431" s="674"/>
      <c r="AG431" s="674"/>
      <c r="AH431" s="674"/>
      <c r="AI431" s="674"/>
      <c r="AJ431" s="674"/>
      <c r="AK431" s="674"/>
      <c r="AL431" s="674"/>
      <c r="AM431" s="674"/>
      <c r="AN431" s="674"/>
      <c r="AO431" s="674"/>
      <c r="AP431" s="674"/>
      <c r="AQ431" s="674"/>
      <c r="AR431" s="674"/>
      <c r="AS431" s="674"/>
      <c r="AT431" s="674"/>
      <c r="AU431" s="589" t="s">
        <v>455</v>
      </c>
      <c r="AV431" s="589"/>
      <c r="AW431" s="589"/>
      <c r="AX431" s="589"/>
      <c r="AY431" s="589"/>
      <c r="AZ431" s="589"/>
      <c r="BA431" s="589"/>
      <c r="BB431" s="589"/>
      <c r="BC431" s="701">
        <v>600</v>
      </c>
      <c r="BD431" s="701"/>
      <c r="BE431" s="701"/>
      <c r="BF431" s="701"/>
      <c r="BG431" s="701"/>
      <c r="BH431" s="701"/>
      <c r="BI431" s="701"/>
      <c r="BJ431" s="701"/>
      <c r="BK431" s="701"/>
      <c r="BL431" s="701"/>
      <c r="BM431" s="701"/>
      <c r="BN431" s="701"/>
      <c r="BO431" s="701"/>
      <c r="BP431" s="701"/>
      <c r="BQ431" s="701"/>
      <c r="BR431" s="701"/>
      <c r="BS431" s="553">
        <f>CI431/BC431</f>
        <v>413.13468333333333</v>
      </c>
      <c r="BT431" s="553"/>
      <c r="BU431" s="553"/>
      <c r="BV431" s="553"/>
      <c r="BW431" s="553"/>
      <c r="BX431" s="553"/>
      <c r="BY431" s="553"/>
      <c r="BZ431" s="553"/>
      <c r="CA431" s="553"/>
      <c r="CB431" s="553"/>
      <c r="CC431" s="553"/>
      <c r="CD431" s="553"/>
      <c r="CE431" s="553"/>
      <c r="CF431" s="553"/>
      <c r="CG431" s="553"/>
      <c r="CH431" s="553"/>
      <c r="CI431" s="553">
        <v>247880.81</v>
      </c>
      <c r="CJ431" s="553"/>
      <c r="CK431" s="553"/>
      <c r="CL431" s="553"/>
      <c r="CM431" s="553"/>
      <c r="CN431" s="553"/>
      <c r="CO431" s="553"/>
      <c r="CP431" s="553"/>
      <c r="CQ431" s="553"/>
      <c r="CR431" s="553"/>
      <c r="CS431" s="553"/>
      <c r="CT431" s="553"/>
      <c r="CU431" s="553"/>
      <c r="CV431" s="553"/>
      <c r="CW431" s="553"/>
      <c r="CX431" s="553"/>
      <c r="CY431" s="553"/>
      <c r="CZ431" s="553"/>
    </row>
    <row r="432" spans="1:104" s="4" customFormat="1" ht="15" customHeight="1" x14ac:dyDescent="0.25">
      <c r="A432" s="640" t="s">
        <v>352</v>
      </c>
      <c r="B432" s="640"/>
      <c r="C432" s="640"/>
      <c r="D432" s="640"/>
      <c r="E432" s="640"/>
      <c r="F432" s="640"/>
      <c r="G432" s="640"/>
      <c r="H432" s="674" t="s">
        <v>511</v>
      </c>
      <c r="I432" s="674"/>
      <c r="J432" s="674"/>
      <c r="K432" s="674"/>
      <c r="L432" s="674"/>
      <c r="M432" s="674"/>
      <c r="N432" s="674"/>
      <c r="O432" s="674"/>
      <c r="P432" s="674"/>
      <c r="Q432" s="674"/>
      <c r="R432" s="674"/>
      <c r="S432" s="674"/>
      <c r="T432" s="674"/>
      <c r="U432" s="674"/>
      <c r="V432" s="674"/>
      <c r="W432" s="674"/>
      <c r="X432" s="674"/>
      <c r="Y432" s="674"/>
      <c r="Z432" s="674"/>
      <c r="AA432" s="674"/>
      <c r="AB432" s="674"/>
      <c r="AC432" s="674"/>
      <c r="AD432" s="674"/>
      <c r="AE432" s="674"/>
      <c r="AF432" s="674"/>
      <c r="AG432" s="674"/>
      <c r="AH432" s="674"/>
      <c r="AI432" s="674"/>
      <c r="AJ432" s="674"/>
      <c r="AK432" s="674"/>
      <c r="AL432" s="674"/>
      <c r="AM432" s="674"/>
      <c r="AN432" s="674"/>
      <c r="AO432" s="674"/>
      <c r="AP432" s="674"/>
      <c r="AQ432" s="674"/>
      <c r="AR432" s="674"/>
      <c r="AS432" s="674"/>
      <c r="AT432" s="674"/>
      <c r="AU432" s="589" t="s">
        <v>457</v>
      </c>
      <c r="AV432" s="589"/>
      <c r="AW432" s="589"/>
      <c r="AX432" s="589"/>
      <c r="AY432" s="589"/>
      <c r="AZ432" s="589"/>
      <c r="BA432" s="589"/>
      <c r="BB432" s="589"/>
      <c r="BC432" s="701">
        <f>CI432/BS432</f>
        <v>1100</v>
      </c>
      <c r="BD432" s="701"/>
      <c r="BE432" s="701"/>
      <c r="BF432" s="701"/>
      <c r="BG432" s="701"/>
      <c r="BH432" s="701"/>
      <c r="BI432" s="701"/>
      <c r="BJ432" s="701"/>
      <c r="BK432" s="701"/>
      <c r="BL432" s="701"/>
      <c r="BM432" s="701"/>
      <c r="BN432" s="701"/>
      <c r="BO432" s="701"/>
      <c r="BP432" s="701"/>
      <c r="BQ432" s="701"/>
      <c r="BR432" s="701"/>
      <c r="BS432" s="553">
        <v>200</v>
      </c>
      <c r="BT432" s="553"/>
      <c r="BU432" s="553"/>
      <c r="BV432" s="553"/>
      <c r="BW432" s="553"/>
      <c r="BX432" s="553"/>
      <c r="BY432" s="553"/>
      <c r="BZ432" s="553"/>
      <c r="CA432" s="553"/>
      <c r="CB432" s="553"/>
      <c r="CC432" s="553"/>
      <c r="CD432" s="553"/>
      <c r="CE432" s="553"/>
      <c r="CF432" s="553"/>
      <c r="CG432" s="553"/>
      <c r="CH432" s="553"/>
      <c r="CI432" s="553">
        <v>220000</v>
      </c>
      <c r="CJ432" s="553"/>
      <c r="CK432" s="553"/>
      <c r="CL432" s="553"/>
      <c r="CM432" s="553"/>
      <c r="CN432" s="553"/>
      <c r="CO432" s="553"/>
      <c r="CP432" s="553"/>
      <c r="CQ432" s="553"/>
      <c r="CR432" s="553"/>
      <c r="CS432" s="553"/>
      <c r="CT432" s="553"/>
      <c r="CU432" s="553"/>
      <c r="CV432" s="553"/>
      <c r="CW432" s="553"/>
      <c r="CX432" s="553"/>
      <c r="CY432" s="553"/>
      <c r="CZ432" s="553"/>
    </row>
    <row r="433" spans="1:104" s="4" customFormat="1" ht="15" customHeight="1" x14ac:dyDescent="0.25">
      <c r="A433" s="640" t="s">
        <v>385</v>
      </c>
      <c r="B433" s="640"/>
      <c r="C433" s="640"/>
      <c r="D433" s="640"/>
      <c r="E433" s="640"/>
      <c r="F433" s="640"/>
      <c r="G433" s="640"/>
      <c r="H433" s="674" t="s">
        <v>512</v>
      </c>
      <c r="I433" s="674"/>
      <c r="J433" s="674"/>
      <c r="K433" s="674"/>
      <c r="L433" s="674"/>
      <c r="M433" s="674"/>
      <c r="N433" s="674"/>
      <c r="O433" s="674"/>
      <c r="P433" s="674"/>
      <c r="Q433" s="674"/>
      <c r="R433" s="674"/>
      <c r="S433" s="674"/>
      <c r="T433" s="674"/>
      <c r="U433" s="674"/>
      <c r="V433" s="674"/>
      <c r="W433" s="674"/>
      <c r="X433" s="674"/>
      <c r="Y433" s="674"/>
      <c r="Z433" s="674"/>
      <c r="AA433" s="674"/>
      <c r="AB433" s="674"/>
      <c r="AC433" s="674"/>
      <c r="AD433" s="674"/>
      <c r="AE433" s="674"/>
      <c r="AF433" s="674"/>
      <c r="AG433" s="674"/>
      <c r="AH433" s="674"/>
      <c r="AI433" s="674"/>
      <c r="AJ433" s="674"/>
      <c r="AK433" s="674"/>
      <c r="AL433" s="674"/>
      <c r="AM433" s="674"/>
      <c r="AN433" s="674"/>
      <c r="AO433" s="674"/>
      <c r="AP433" s="674"/>
      <c r="AQ433" s="674"/>
      <c r="AR433" s="674"/>
      <c r="AS433" s="674"/>
      <c r="AT433" s="674"/>
      <c r="AU433" s="589" t="s">
        <v>455</v>
      </c>
      <c r="AV433" s="589"/>
      <c r="AW433" s="589"/>
      <c r="AX433" s="589"/>
      <c r="AY433" s="589"/>
      <c r="AZ433" s="589"/>
      <c r="BA433" s="589"/>
      <c r="BB433" s="589"/>
      <c r="BC433" s="701">
        <v>804</v>
      </c>
      <c r="BD433" s="701"/>
      <c r="BE433" s="701"/>
      <c r="BF433" s="701"/>
      <c r="BG433" s="701"/>
      <c r="BH433" s="701"/>
      <c r="BI433" s="701"/>
      <c r="BJ433" s="701"/>
      <c r="BK433" s="701"/>
      <c r="BL433" s="701"/>
      <c r="BM433" s="701"/>
      <c r="BN433" s="701"/>
      <c r="BO433" s="701"/>
      <c r="BP433" s="701"/>
      <c r="BQ433" s="701"/>
      <c r="BR433" s="701"/>
      <c r="BS433" s="553">
        <f>CI433/BC433</f>
        <v>120.81467661691542</v>
      </c>
      <c r="BT433" s="553"/>
      <c r="BU433" s="553"/>
      <c r="BV433" s="553"/>
      <c r="BW433" s="553"/>
      <c r="BX433" s="553"/>
      <c r="BY433" s="553"/>
      <c r="BZ433" s="553"/>
      <c r="CA433" s="553"/>
      <c r="CB433" s="553"/>
      <c r="CC433" s="553"/>
      <c r="CD433" s="553"/>
      <c r="CE433" s="553"/>
      <c r="CF433" s="553"/>
      <c r="CG433" s="553"/>
      <c r="CH433" s="553"/>
      <c r="CI433" s="553">
        <f>97135</f>
        <v>97135</v>
      </c>
      <c r="CJ433" s="553"/>
      <c r="CK433" s="553"/>
      <c r="CL433" s="553"/>
      <c r="CM433" s="553"/>
      <c r="CN433" s="553"/>
      <c r="CO433" s="553"/>
      <c r="CP433" s="553"/>
      <c r="CQ433" s="553"/>
      <c r="CR433" s="553"/>
      <c r="CS433" s="553"/>
      <c r="CT433" s="553"/>
      <c r="CU433" s="553"/>
      <c r="CV433" s="553"/>
      <c r="CW433" s="553"/>
      <c r="CX433" s="553"/>
      <c r="CY433" s="553"/>
      <c r="CZ433" s="553"/>
    </row>
    <row r="434" spans="1:104" s="4" customFormat="1" ht="15" customHeight="1" x14ac:dyDescent="0.25">
      <c r="A434" s="640" t="s">
        <v>590</v>
      </c>
      <c r="B434" s="640"/>
      <c r="C434" s="640"/>
      <c r="D434" s="640"/>
      <c r="E434" s="640"/>
      <c r="F434" s="640"/>
      <c r="G434" s="640"/>
      <c r="H434" s="674" t="s">
        <v>725</v>
      </c>
      <c r="I434" s="674"/>
      <c r="J434" s="674"/>
      <c r="K434" s="674"/>
      <c r="L434" s="674"/>
      <c r="M434" s="674"/>
      <c r="N434" s="674"/>
      <c r="O434" s="674"/>
      <c r="P434" s="674"/>
      <c r="Q434" s="674"/>
      <c r="R434" s="674"/>
      <c r="S434" s="674"/>
      <c r="T434" s="674"/>
      <c r="U434" s="674"/>
      <c r="V434" s="674"/>
      <c r="W434" s="674"/>
      <c r="X434" s="674"/>
      <c r="Y434" s="674"/>
      <c r="Z434" s="674"/>
      <c r="AA434" s="674"/>
      <c r="AB434" s="674"/>
      <c r="AC434" s="674"/>
      <c r="AD434" s="674"/>
      <c r="AE434" s="674"/>
      <c r="AF434" s="674"/>
      <c r="AG434" s="674"/>
      <c r="AH434" s="674"/>
      <c r="AI434" s="674"/>
      <c r="AJ434" s="674"/>
      <c r="AK434" s="674"/>
      <c r="AL434" s="674"/>
      <c r="AM434" s="674"/>
      <c r="AN434" s="674"/>
      <c r="AO434" s="674"/>
      <c r="AP434" s="674"/>
      <c r="AQ434" s="674"/>
      <c r="AR434" s="674"/>
      <c r="AS434" s="674"/>
      <c r="AT434" s="674"/>
      <c r="AU434" s="589" t="s">
        <v>455</v>
      </c>
      <c r="AV434" s="589"/>
      <c r="AW434" s="589"/>
      <c r="AX434" s="589"/>
      <c r="AY434" s="589"/>
      <c r="AZ434" s="589"/>
      <c r="BA434" s="589"/>
      <c r="BB434" s="589"/>
      <c r="BC434" s="701">
        <v>1887</v>
      </c>
      <c r="BD434" s="701"/>
      <c r="BE434" s="701"/>
      <c r="BF434" s="701"/>
      <c r="BG434" s="701"/>
      <c r="BH434" s="701"/>
      <c r="BI434" s="701"/>
      <c r="BJ434" s="701"/>
      <c r="BK434" s="701"/>
      <c r="BL434" s="701"/>
      <c r="BM434" s="701"/>
      <c r="BN434" s="701"/>
      <c r="BO434" s="701"/>
      <c r="BP434" s="701"/>
      <c r="BQ434" s="701"/>
      <c r="BR434" s="701"/>
      <c r="BS434" s="553">
        <f t="shared" ref="BS434:BS436" si="10">CI434/BC434</f>
        <v>230.4192898781134</v>
      </c>
      <c r="BT434" s="553"/>
      <c r="BU434" s="553"/>
      <c r="BV434" s="553"/>
      <c r="BW434" s="553"/>
      <c r="BX434" s="553"/>
      <c r="BY434" s="553"/>
      <c r="BZ434" s="553"/>
      <c r="CA434" s="553"/>
      <c r="CB434" s="553"/>
      <c r="CC434" s="553"/>
      <c r="CD434" s="553"/>
      <c r="CE434" s="553"/>
      <c r="CF434" s="553"/>
      <c r="CG434" s="553"/>
      <c r="CH434" s="553"/>
      <c r="CI434" s="553">
        <v>434801.2</v>
      </c>
      <c r="CJ434" s="553"/>
      <c r="CK434" s="553"/>
      <c r="CL434" s="553"/>
      <c r="CM434" s="553"/>
      <c r="CN434" s="553"/>
      <c r="CO434" s="553"/>
      <c r="CP434" s="553"/>
      <c r="CQ434" s="553"/>
      <c r="CR434" s="553"/>
      <c r="CS434" s="553"/>
      <c r="CT434" s="553"/>
      <c r="CU434" s="553"/>
      <c r="CV434" s="553"/>
      <c r="CW434" s="553"/>
      <c r="CX434" s="553"/>
      <c r="CY434" s="553"/>
      <c r="CZ434" s="553"/>
    </row>
    <row r="435" spans="1:104" s="4" customFormat="1" ht="15" customHeight="1" x14ac:dyDescent="0.25">
      <c r="A435" s="640" t="s">
        <v>593</v>
      </c>
      <c r="B435" s="640"/>
      <c r="C435" s="640"/>
      <c r="D435" s="640"/>
      <c r="E435" s="640"/>
      <c r="F435" s="640"/>
      <c r="G435" s="640"/>
      <c r="H435" s="674" t="s">
        <v>513</v>
      </c>
      <c r="I435" s="674"/>
      <c r="J435" s="674"/>
      <c r="K435" s="674"/>
      <c r="L435" s="674"/>
      <c r="M435" s="674"/>
      <c r="N435" s="674"/>
      <c r="O435" s="674"/>
      <c r="P435" s="674"/>
      <c r="Q435" s="674"/>
      <c r="R435" s="674"/>
      <c r="S435" s="674"/>
      <c r="T435" s="674"/>
      <c r="U435" s="674"/>
      <c r="V435" s="674"/>
      <c r="W435" s="674"/>
      <c r="X435" s="674"/>
      <c r="Y435" s="674"/>
      <c r="Z435" s="674"/>
      <c r="AA435" s="674"/>
      <c r="AB435" s="674"/>
      <c r="AC435" s="674"/>
      <c r="AD435" s="674"/>
      <c r="AE435" s="674"/>
      <c r="AF435" s="674"/>
      <c r="AG435" s="674"/>
      <c r="AH435" s="674"/>
      <c r="AI435" s="674"/>
      <c r="AJ435" s="674"/>
      <c r="AK435" s="674"/>
      <c r="AL435" s="674"/>
      <c r="AM435" s="674"/>
      <c r="AN435" s="674"/>
      <c r="AO435" s="674"/>
      <c r="AP435" s="674"/>
      <c r="AQ435" s="674"/>
      <c r="AR435" s="674"/>
      <c r="AS435" s="674"/>
      <c r="AT435" s="674"/>
      <c r="AU435" s="589" t="s">
        <v>455</v>
      </c>
      <c r="AV435" s="589"/>
      <c r="AW435" s="589"/>
      <c r="AX435" s="589"/>
      <c r="AY435" s="589"/>
      <c r="AZ435" s="589"/>
      <c r="BA435" s="589"/>
      <c r="BB435" s="589"/>
      <c r="BC435" s="701">
        <v>4098</v>
      </c>
      <c r="BD435" s="701"/>
      <c r="BE435" s="701"/>
      <c r="BF435" s="701"/>
      <c r="BG435" s="701"/>
      <c r="BH435" s="701"/>
      <c r="BI435" s="701"/>
      <c r="BJ435" s="701"/>
      <c r="BK435" s="701"/>
      <c r="BL435" s="701"/>
      <c r="BM435" s="701"/>
      <c r="BN435" s="701"/>
      <c r="BO435" s="701"/>
      <c r="BP435" s="701"/>
      <c r="BQ435" s="701"/>
      <c r="BR435" s="701"/>
      <c r="BS435" s="553">
        <f t="shared" si="10"/>
        <v>149.58735724743778</v>
      </c>
      <c r="BT435" s="553"/>
      <c r="BU435" s="553"/>
      <c r="BV435" s="553"/>
      <c r="BW435" s="553"/>
      <c r="BX435" s="553"/>
      <c r="BY435" s="553"/>
      <c r="BZ435" s="553"/>
      <c r="CA435" s="553"/>
      <c r="CB435" s="553"/>
      <c r="CC435" s="553"/>
      <c r="CD435" s="553"/>
      <c r="CE435" s="553"/>
      <c r="CF435" s="553"/>
      <c r="CG435" s="553"/>
      <c r="CH435" s="553"/>
      <c r="CI435" s="553">
        <f>614831.14-1822.15</f>
        <v>613008.99</v>
      </c>
      <c r="CJ435" s="553"/>
      <c r="CK435" s="553"/>
      <c r="CL435" s="553"/>
      <c r="CM435" s="553"/>
      <c r="CN435" s="553"/>
      <c r="CO435" s="553"/>
      <c r="CP435" s="553"/>
      <c r="CQ435" s="553"/>
      <c r="CR435" s="553"/>
      <c r="CS435" s="553"/>
      <c r="CT435" s="553"/>
      <c r="CU435" s="553"/>
      <c r="CV435" s="553"/>
      <c r="CW435" s="553"/>
      <c r="CX435" s="553"/>
      <c r="CY435" s="553"/>
      <c r="CZ435" s="553"/>
    </row>
    <row r="436" spans="1:104" s="4" customFormat="1" ht="44.25" customHeight="1" x14ac:dyDescent="0.25">
      <c r="A436" s="640" t="s">
        <v>656</v>
      </c>
      <c r="B436" s="640"/>
      <c r="C436" s="640"/>
      <c r="D436" s="640"/>
      <c r="E436" s="640"/>
      <c r="F436" s="640"/>
      <c r="G436" s="640"/>
      <c r="H436" s="674" t="s">
        <v>724</v>
      </c>
      <c r="I436" s="674"/>
      <c r="J436" s="674"/>
      <c r="K436" s="674"/>
      <c r="L436" s="674"/>
      <c r="M436" s="674"/>
      <c r="N436" s="674"/>
      <c r="O436" s="674"/>
      <c r="P436" s="674"/>
      <c r="Q436" s="674"/>
      <c r="R436" s="674"/>
      <c r="S436" s="674"/>
      <c r="T436" s="674"/>
      <c r="U436" s="674"/>
      <c r="V436" s="674"/>
      <c r="W436" s="674"/>
      <c r="X436" s="674"/>
      <c r="Y436" s="674"/>
      <c r="Z436" s="674"/>
      <c r="AA436" s="674"/>
      <c r="AB436" s="674"/>
      <c r="AC436" s="674"/>
      <c r="AD436" s="674"/>
      <c r="AE436" s="674"/>
      <c r="AF436" s="674"/>
      <c r="AG436" s="674"/>
      <c r="AH436" s="674"/>
      <c r="AI436" s="674"/>
      <c r="AJ436" s="674"/>
      <c r="AK436" s="674"/>
      <c r="AL436" s="674"/>
      <c r="AM436" s="674"/>
      <c r="AN436" s="674"/>
      <c r="AO436" s="674"/>
      <c r="AP436" s="674"/>
      <c r="AQ436" s="674"/>
      <c r="AR436" s="674"/>
      <c r="AS436" s="674"/>
      <c r="AT436" s="674"/>
      <c r="AU436" s="589" t="s">
        <v>455</v>
      </c>
      <c r="AV436" s="589"/>
      <c r="AW436" s="589"/>
      <c r="AX436" s="589"/>
      <c r="AY436" s="589"/>
      <c r="AZ436" s="589"/>
      <c r="BA436" s="589"/>
      <c r="BB436" s="589"/>
      <c r="BC436" s="701">
        <v>10</v>
      </c>
      <c r="BD436" s="701"/>
      <c r="BE436" s="701"/>
      <c r="BF436" s="701"/>
      <c r="BG436" s="701"/>
      <c r="BH436" s="701"/>
      <c r="BI436" s="701"/>
      <c r="BJ436" s="701"/>
      <c r="BK436" s="701"/>
      <c r="BL436" s="701"/>
      <c r="BM436" s="701"/>
      <c r="BN436" s="701"/>
      <c r="BO436" s="701"/>
      <c r="BP436" s="701"/>
      <c r="BQ436" s="701"/>
      <c r="BR436" s="701"/>
      <c r="BS436" s="553">
        <f t="shared" si="10"/>
        <v>400</v>
      </c>
      <c r="BT436" s="553"/>
      <c r="BU436" s="553"/>
      <c r="BV436" s="553"/>
      <c r="BW436" s="553"/>
      <c r="BX436" s="553"/>
      <c r="BY436" s="553"/>
      <c r="BZ436" s="553"/>
      <c r="CA436" s="553"/>
      <c r="CB436" s="553"/>
      <c r="CC436" s="553"/>
      <c r="CD436" s="553"/>
      <c r="CE436" s="553"/>
      <c r="CF436" s="553"/>
      <c r="CG436" s="553"/>
      <c r="CH436" s="553"/>
      <c r="CI436" s="553">
        <v>4000</v>
      </c>
      <c r="CJ436" s="553"/>
      <c r="CK436" s="553"/>
      <c r="CL436" s="553"/>
      <c r="CM436" s="553"/>
      <c r="CN436" s="553"/>
      <c r="CO436" s="553"/>
      <c r="CP436" s="553"/>
      <c r="CQ436" s="553"/>
      <c r="CR436" s="553"/>
      <c r="CS436" s="553"/>
      <c r="CT436" s="553"/>
      <c r="CU436" s="553"/>
      <c r="CV436" s="553"/>
      <c r="CW436" s="553"/>
      <c r="CX436" s="553"/>
      <c r="CY436" s="553"/>
      <c r="CZ436" s="553"/>
    </row>
    <row r="437" spans="1:104" s="4" customFormat="1" ht="15" customHeight="1" x14ac:dyDescent="0.25">
      <c r="A437" s="679" t="s">
        <v>262</v>
      </c>
      <c r="B437" s="679"/>
      <c r="C437" s="679"/>
      <c r="D437" s="679"/>
      <c r="E437" s="679"/>
      <c r="F437" s="679"/>
      <c r="G437" s="679"/>
      <c r="H437" s="679"/>
      <c r="I437" s="679"/>
      <c r="J437" s="679"/>
      <c r="K437" s="679"/>
      <c r="L437" s="679"/>
      <c r="M437" s="679"/>
      <c r="N437" s="679"/>
      <c r="O437" s="679"/>
      <c r="P437" s="679"/>
      <c r="Q437" s="679"/>
      <c r="R437" s="679"/>
      <c r="S437" s="679"/>
      <c r="T437" s="679"/>
      <c r="U437" s="679"/>
      <c r="V437" s="679"/>
      <c r="W437" s="679"/>
      <c r="X437" s="679"/>
      <c r="Y437" s="679"/>
      <c r="Z437" s="679"/>
      <c r="AA437" s="679"/>
      <c r="AB437" s="679"/>
      <c r="AC437" s="679"/>
      <c r="AD437" s="679"/>
      <c r="AE437" s="679"/>
      <c r="AF437" s="679"/>
      <c r="AG437" s="679"/>
      <c r="AH437" s="679"/>
      <c r="AI437" s="679"/>
      <c r="AJ437" s="679"/>
      <c r="AK437" s="679"/>
      <c r="AL437" s="679"/>
      <c r="AM437" s="679"/>
      <c r="AN437" s="679"/>
      <c r="AO437" s="679"/>
      <c r="AP437" s="679"/>
      <c r="AQ437" s="679"/>
      <c r="AR437" s="679"/>
      <c r="AS437" s="679"/>
      <c r="AT437" s="679"/>
      <c r="AU437" s="679"/>
      <c r="AV437" s="679"/>
      <c r="AW437" s="679"/>
      <c r="AX437" s="679"/>
      <c r="AY437" s="679"/>
      <c r="AZ437" s="679"/>
      <c r="BA437" s="679"/>
      <c r="BB437" s="679"/>
      <c r="BC437" s="552" t="s">
        <v>4</v>
      </c>
      <c r="BD437" s="552"/>
      <c r="BE437" s="552"/>
      <c r="BF437" s="552"/>
      <c r="BG437" s="552"/>
      <c r="BH437" s="552"/>
      <c r="BI437" s="552"/>
      <c r="BJ437" s="552"/>
      <c r="BK437" s="552"/>
      <c r="BL437" s="552"/>
      <c r="BM437" s="552"/>
      <c r="BN437" s="552"/>
      <c r="BO437" s="552"/>
      <c r="BP437" s="552"/>
      <c r="BQ437" s="552"/>
      <c r="BR437" s="552"/>
      <c r="BS437" s="552" t="s">
        <v>4</v>
      </c>
      <c r="BT437" s="552"/>
      <c r="BU437" s="552"/>
      <c r="BV437" s="552"/>
      <c r="BW437" s="552"/>
      <c r="BX437" s="552"/>
      <c r="BY437" s="552"/>
      <c r="BZ437" s="552"/>
      <c r="CA437" s="552"/>
      <c r="CB437" s="552"/>
      <c r="CC437" s="552"/>
      <c r="CD437" s="552"/>
      <c r="CE437" s="552"/>
      <c r="CF437" s="552"/>
      <c r="CG437" s="552"/>
      <c r="CH437" s="552"/>
      <c r="CI437" s="554">
        <f>SUM(CI424:CZ436)</f>
        <v>15003008.23</v>
      </c>
      <c r="CJ437" s="554"/>
      <c r="CK437" s="554"/>
      <c r="CL437" s="554"/>
      <c r="CM437" s="554"/>
      <c r="CN437" s="554"/>
      <c r="CO437" s="554"/>
      <c r="CP437" s="554"/>
      <c r="CQ437" s="554"/>
      <c r="CR437" s="554"/>
      <c r="CS437" s="554"/>
      <c r="CT437" s="554"/>
      <c r="CU437" s="554"/>
      <c r="CV437" s="554"/>
      <c r="CW437" s="554"/>
      <c r="CX437" s="554"/>
      <c r="CY437" s="554"/>
      <c r="CZ437" s="554"/>
    </row>
    <row r="438" spans="1:104" s="4" customFormat="1" ht="15" hidden="1" customHeight="1" x14ac:dyDescent="0.25">
      <c r="A438" s="680" t="s">
        <v>241</v>
      </c>
      <c r="B438" s="680"/>
      <c r="C438" s="680"/>
      <c r="D438" s="680"/>
      <c r="E438" s="680"/>
      <c r="F438" s="680"/>
      <c r="G438" s="680"/>
      <c r="H438" s="680"/>
      <c r="I438" s="680"/>
      <c r="J438" s="680"/>
      <c r="K438" s="680"/>
      <c r="L438" s="680"/>
      <c r="M438" s="680"/>
      <c r="N438" s="680"/>
      <c r="O438" s="680"/>
      <c r="P438" s="680"/>
      <c r="Q438" s="680"/>
      <c r="R438" s="680"/>
      <c r="S438" s="680"/>
      <c r="T438" s="680"/>
      <c r="U438" s="680"/>
      <c r="V438" s="680"/>
      <c r="W438" s="680"/>
      <c r="X438" s="680"/>
      <c r="Y438" s="680"/>
      <c r="Z438" s="680"/>
      <c r="AA438" s="680"/>
      <c r="AB438" s="680"/>
      <c r="AC438" s="680"/>
      <c r="AD438" s="680"/>
      <c r="AE438" s="680"/>
      <c r="AF438" s="680"/>
      <c r="AG438" s="680"/>
      <c r="AH438" s="680"/>
      <c r="AI438" s="680"/>
      <c r="AJ438" s="680"/>
      <c r="AK438" s="680"/>
      <c r="AL438" s="680"/>
      <c r="AM438" s="680"/>
      <c r="AN438" s="680"/>
      <c r="AO438" s="680"/>
      <c r="AP438" s="680"/>
      <c r="AQ438" s="680"/>
      <c r="AR438" s="680"/>
      <c r="AS438" s="680"/>
      <c r="AT438" s="680"/>
      <c r="AU438" s="680"/>
      <c r="AV438" s="680"/>
      <c r="AW438" s="680"/>
      <c r="AX438" s="680"/>
      <c r="AY438" s="680"/>
      <c r="AZ438" s="680"/>
      <c r="BA438" s="680"/>
      <c r="BB438" s="680"/>
      <c r="BC438" s="680"/>
      <c r="BD438" s="680"/>
      <c r="BE438" s="680"/>
      <c r="BF438" s="680"/>
      <c r="BG438" s="680"/>
      <c r="BH438" s="680"/>
      <c r="BI438" s="680"/>
      <c r="BJ438" s="680"/>
      <c r="BK438" s="680"/>
      <c r="BL438" s="680"/>
      <c r="BM438" s="680"/>
      <c r="BN438" s="680"/>
      <c r="BO438" s="680"/>
      <c r="BP438" s="680"/>
      <c r="BQ438" s="680"/>
      <c r="BR438" s="680"/>
      <c r="BS438" s="680"/>
      <c r="BT438" s="680"/>
      <c r="BU438" s="680"/>
      <c r="BV438" s="680"/>
      <c r="BW438" s="680"/>
      <c r="BX438" s="680"/>
      <c r="BY438" s="680"/>
      <c r="BZ438" s="680"/>
      <c r="CA438" s="680"/>
      <c r="CB438" s="680"/>
      <c r="CC438" s="680"/>
      <c r="CD438" s="680"/>
      <c r="CE438" s="680"/>
      <c r="CF438" s="680"/>
      <c r="CG438" s="680"/>
      <c r="CH438" s="680"/>
      <c r="CI438" s="680"/>
      <c r="CJ438" s="680"/>
      <c r="CK438" s="680"/>
      <c r="CL438" s="680"/>
      <c r="CM438" s="680"/>
      <c r="CN438" s="680"/>
      <c r="CO438" s="680"/>
      <c r="CP438" s="680"/>
      <c r="CQ438" s="680"/>
      <c r="CR438" s="680"/>
      <c r="CS438" s="680"/>
      <c r="CT438" s="680"/>
      <c r="CU438" s="680"/>
      <c r="CV438" s="680"/>
      <c r="CW438" s="680"/>
      <c r="CX438" s="680"/>
      <c r="CY438" s="680"/>
      <c r="CZ438" s="680"/>
    </row>
    <row r="439" spans="1:104" s="4" customFormat="1" ht="15" hidden="1" customHeight="1" x14ac:dyDescent="0.25">
      <c r="A439" s="640"/>
      <c r="B439" s="640"/>
      <c r="C439" s="640"/>
      <c r="D439" s="640"/>
      <c r="E439" s="640"/>
      <c r="F439" s="640"/>
      <c r="G439" s="640"/>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89"/>
      <c r="AL439" s="589"/>
      <c r="AM439" s="589"/>
      <c r="AN439" s="589"/>
      <c r="AO439" s="589"/>
      <c r="AP439" s="589"/>
      <c r="AQ439" s="589"/>
      <c r="AR439" s="589"/>
      <c r="AS439" s="589"/>
      <c r="AT439" s="589"/>
      <c r="AU439" s="589"/>
      <c r="AV439" s="589"/>
      <c r="AW439" s="589"/>
      <c r="AX439" s="589"/>
      <c r="AY439" s="589"/>
      <c r="AZ439" s="589"/>
      <c r="BA439" s="589"/>
      <c r="BB439" s="589"/>
      <c r="BC439" s="552"/>
      <c r="BD439" s="552"/>
      <c r="BE439" s="552"/>
      <c r="BF439" s="552"/>
      <c r="BG439" s="552"/>
      <c r="BH439" s="552"/>
      <c r="BI439" s="552"/>
      <c r="BJ439" s="552"/>
      <c r="BK439" s="552"/>
      <c r="BL439" s="552"/>
      <c r="BM439" s="552"/>
      <c r="BN439" s="552"/>
      <c r="BO439" s="552"/>
      <c r="BP439" s="552"/>
      <c r="BQ439" s="552"/>
      <c r="BR439" s="552"/>
      <c r="BS439" s="552"/>
      <c r="BT439" s="552"/>
      <c r="BU439" s="552"/>
      <c r="BV439" s="552"/>
      <c r="BW439" s="552"/>
      <c r="BX439" s="552"/>
      <c r="BY439" s="552"/>
      <c r="BZ439" s="552"/>
      <c r="CA439" s="552"/>
      <c r="CB439" s="552"/>
      <c r="CC439" s="552"/>
      <c r="CD439" s="552"/>
      <c r="CE439" s="552"/>
      <c r="CF439" s="552"/>
      <c r="CG439" s="552"/>
      <c r="CH439" s="552"/>
      <c r="CI439" s="552"/>
      <c r="CJ439" s="552"/>
      <c r="CK439" s="552"/>
      <c r="CL439" s="552"/>
      <c r="CM439" s="552"/>
      <c r="CN439" s="552"/>
      <c r="CO439" s="552"/>
      <c r="CP439" s="552"/>
      <c r="CQ439" s="552"/>
      <c r="CR439" s="552"/>
      <c r="CS439" s="552"/>
      <c r="CT439" s="552"/>
      <c r="CU439" s="552"/>
      <c r="CV439" s="552"/>
      <c r="CW439" s="552"/>
      <c r="CX439" s="552"/>
      <c r="CY439" s="552"/>
      <c r="CZ439" s="552"/>
    </row>
    <row r="440" spans="1:104" s="4" customFormat="1" ht="15" hidden="1" customHeight="1" x14ac:dyDescent="0.25">
      <c r="A440" s="630" t="s">
        <v>262</v>
      </c>
      <c r="B440" s="631"/>
      <c r="C440" s="631"/>
      <c r="D440" s="631"/>
      <c r="E440" s="631"/>
      <c r="F440" s="631"/>
      <c r="G440" s="631"/>
      <c r="H440" s="631"/>
      <c r="I440" s="631"/>
      <c r="J440" s="631"/>
      <c r="K440" s="631"/>
      <c r="L440" s="631"/>
      <c r="M440" s="631"/>
      <c r="N440" s="631"/>
      <c r="O440" s="631"/>
      <c r="P440" s="631"/>
      <c r="Q440" s="631"/>
      <c r="R440" s="631"/>
      <c r="S440" s="631"/>
      <c r="T440" s="631"/>
      <c r="U440" s="631"/>
      <c r="V440" s="631"/>
      <c r="W440" s="631"/>
      <c r="X440" s="631"/>
      <c r="Y440" s="631"/>
      <c r="Z440" s="631"/>
      <c r="AA440" s="631"/>
      <c r="AB440" s="631"/>
      <c r="AC440" s="631"/>
      <c r="AD440" s="631"/>
      <c r="AE440" s="631"/>
      <c r="AF440" s="631"/>
      <c r="AG440" s="631"/>
      <c r="AH440" s="631"/>
      <c r="AI440" s="631"/>
      <c r="AJ440" s="631"/>
      <c r="AK440" s="631"/>
      <c r="AL440" s="631"/>
      <c r="AM440" s="631"/>
      <c r="AN440" s="631"/>
      <c r="AO440" s="631"/>
      <c r="AP440" s="631"/>
      <c r="AQ440" s="631"/>
      <c r="AR440" s="631"/>
      <c r="AS440" s="631"/>
      <c r="AT440" s="631"/>
      <c r="AU440" s="631"/>
      <c r="AV440" s="631"/>
      <c r="AW440" s="631"/>
      <c r="AX440" s="631"/>
      <c r="AY440" s="631"/>
      <c r="AZ440" s="631"/>
      <c r="BA440" s="631"/>
      <c r="BB440" s="632"/>
      <c r="BC440" s="552" t="s">
        <v>4</v>
      </c>
      <c r="BD440" s="552"/>
      <c r="BE440" s="552"/>
      <c r="BF440" s="552"/>
      <c r="BG440" s="552"/>
      <c r="BH440" s="552"/>
      <c r="BI440" s="552"/>
      <c r="BJ440" s="552"/>
      <c r="BK440" s="552"/>
      <c r="BL440" s="552"/>
      <c r="BM440" s="552"/>
      <c r="BN440" s="552"/>
      <c r="BO440" s="552"/>
      <c r="BP440" s="552"/>
      <c r="BQ440" s="552"/>
      <c r="BR440" s="552"/>
      <c r="BS440" s="552" t="s">
        <v>4</v>
      </c>
      <c r="BT440" s="552"/>
      <c r="BU440" s="552"/>
      <c r="BV440" s="552"/>
      <c r="BW440" s="552"/>
      <c r="BX440" s="552"/>
      <c r="BY440" s="552"/>
      <c r="BZ440" s="552"/>
      <c r="CA440" s="552"/>
      <c r="CB440" s="552"/>
      <c r="CC440" s="552"/>
      <c r="CD440" s="552"/>
      <c r="CE440" s="552"/>
      <c r="CF440" s="552"/>
      <c r="CG440" s="552"/>
      <c r="CH440" s="552"/>
      <c r="CI440" s="639"/>
      <c r="CJ440" s="636"/>
      <c r="CK440" s="636"/>
      <c r="CL440" s="636"/>
      <c r="CM440" s="636"/>
      <c r="CN440" s="636"/>
      <c r="CO440" s="636"/>
      <c r="CP440" s="636"/>
      <c r="CQ440" s="636"/>
      <c r="CR440" s="636"/>
      <c r="CS440" s="636"/>
      <c r="CT440" s="636"/>
      <c r="CU440" s="636"/>
      <c r="CV440" s="636"/>
      <c r="CW440" s="636"/>
      <c r="CX440" s="636"/>
      <c r="CY440" s="636"/>
      <c r="CZ440" s="637"/>
    </row>
    <row r="441" spans="1:104" s="4" customFormat="1" ht="15" hidden="1" customHeight="1" x14ac:dyDescent="0.25">
      <c r="A441" s="668" t="s">
        <v>55</v>
      </c>
      <c r="B441" s="669"/>
      <c r="C441" s="669"/>
      <c r="D441" s="669"/>
      <c r="E441" s="669"/>
      <c r="F441" s="669"/>
      <c r="G441" s="669"/>
      <c r="H441" s="669"/>
      <c r="I441" s="669"/>
      <c r="J441" s="669"/>
      <c r="K441" s="669"/>
      <c r="L441" s="669"/>
      <c r="M441" s="669"/>
      <c r="N441" s="669"/>
      <c r="O441" s="669"/>
      <c r="P441" s="669"/>
      <c r="Q441" s="669"/>
      <c r="R441" s="669"/>
      <c r="S441" s="669"/>
      <c r="T441" s="669"/>
      <c r="U441" s="669"/>
      <c r="V441" s="669"/>
      <c r="W441" s="669"/>
      <c r="X441" s="669"/>
      <c r="Y441" s="669"/>
      <c r="Z441" s="669"/>
      <c r="AA441" s="669"/>
      <c r="AB441" s="669"/>
      <c r="AC441" s="669"/>
      <c r="AD441" s="669"/>
      <c r="AE441" s="669"/>
      <c r="AF441" s="669"/>
      <c r="AG441" s="669"/>
      <c r="AH441" s="669"/>
      <c r="AI441" s="669"/>
      <c r="AJ441" s="669"/>
      <c r="AK441" s="669"/>
      <c r="AL441" s="669"/>
      <c r="AM441" s="669"/>
      <c r="AN441" s="669"/>
      <c r="AO441" s="669"/>
      <c r="AP441" s="669"/>
      <c r="AQ441" s="669"/>
      <c r="AR441" s="669"/>
      <c r="AS441" s="669"/>
      <c r="AT441" s="669"/>
      <c r="AU441" s="669"/>
      <c r="AV441" s="669"/>
      <c r="AW441" s="669"/>
      <c r="AX441" s="669"/>
      <c r="AY441" s="669"/>
      <c r="AZ441" s="669"/>
      <c r="BA441" s="669"/>
      <c r="BB441" s="670"/>
      <c r="BC441" s="552" t="s">
        <v>4</v>
      </c>
      <c r="BD441" s="552"/>
      <c r="BE441" s="552"/>
      <c r="BF441" s="552"/>
      <c r="BG441" s="552"/>
      <c r="BH441" s="552"/>
      <c r="BI441" s="552"/>
      <c r="BJ441" s="552"/>
      <c r="BK441" s="552"/>
      <c r="BL441" s="552"/>
      <c r="BM441" s="552"/>
      <c r="BN441" s="552"/>
      <c r="BO441" s="552"/>
      <c r="BP441" s="552"/>
      <c r="BQ441" s="552"/>
      <c r="BR441" s="552"/>
      <c r="BS441" s="552" t="s">
        <v>4</v>
      </c>
      <c r="BT441" s="552"/>
      <c r="BU441" s="552"/>
      <c r="BV441" s="552"/>
      <c r="BW441" s="552"/>
      <c r="BX441" s="552"/>
      <c r="BY441" s="552"/>
      <c r="BZ441" s="552"/>
      <c r="CA441" s="552"/>
      <c r="CB441" s="552"/>
      <c r="CC441" s="552"/>
      <c r="CD441" s="552"/>
      <c r="CE441" s="552"/>
      <c r="CF441" s="552"/>
      <c r="CG441" s="552"/>
      <c r="CH441" s="552"/>
      <c r="CI441" s="554"/>
      <c r="CJ441" s="645"/>
      <c r="CK441" s="645"/>
      <c r="CL441" s="645"/>
      <c r="CM441" s="645"/>
      <c r="CN441" s="645"/>
      <c r="CO441" s="645"/>
      <c r="CP441" s="645"/>
      <c r="CQ441" s="645"/>
      <c r="CR441" s="645"/>
      <c r="CS441" s="645"/>
      <c r="CT441" s="645"/>
      <c r="CU441" s="645"/>
      <c r="CV441" s="645"/>
      <c r="CW441" s="645"/>
      <c r="CX441" s="645"/>
      <c r="CY441" s="645"/>
      <c r="CZ441" s="645"/>
    </row>
    <row r="442" spans="1:104" s="4" customFormat="1" ht="51.75" hidden="1" customHeight="1" x14ac:dyDescent="0.25">
      <c r="A442" s="682" t="s">
        <v>390</v>
      </c>
      <c r="B442" s="682"/>
      <c r="C442" s="682"/>
      <c r="D442" s="682"/>
      <c r="E442" s="682"/>
      <c r="F442" s="682"/>
      <c r="G442" s="682"/>
      <c r="H442" s="682"/>
      <c r="I442" s="682"/>
      <c r="J442" s="682"/>
      <c r="K442" s="682"/>
      <c r="L442" s="682"/>
      <c r="M442" s="682"/>
      <c r="N442" s="682"/>
      <c r="O442" s="682"/>
      <c r="P442" s="682"/>
      <c r="Q442" s="682"/>
      <c r="R442" s="682"/>
      <c r="S442" s="682"/>
      <c r="T442" s="682"/>
      <c r="U442" s="682"/>
      <c r="V442" s="682"/>
      <c r="W442" s="682"/>
      <c r="X442" s="682"/>
      <c r="Y442" s="682"/>
      <c r="Z442" s="682"/>
      <c r="AA442" s="682"/>
      <c r="AB442" s="682"/>
      <c r="AC442" s="682"/>
      <c r="AD442" s="682"/>
      <c r="AE442" s="682"/>
      <c r="AF442" s="682"/>
      <c r="AG442" s="682"/>
      <c r="AH442" s="682"/>
      <c r="AI442" s="682"/>
      <c r="AJ442" s="682"/>
      <c r="AK442" s="682"/>
      <c r="AL442" s="682"/>
      <c r="AM442" s="682"/>
      <c r="AN442" s="682"/>
      <c r="AO442" s="682"/>
      <c r="AP442" s="682"/>
      <c r="AQ442" s="682"/>
      <c r="AR442" s="682"/>
      <c r="AS442" s="682"/>
      <c r="AT442" s="682"/>
      <c r="AU442" s="682"/>
      <c r="AV442" s="682"/>
      <c r="AW442" s="682"/>
      <c r="AX442" s="682"/>
      <c r="AY442" s="682"/>
      <c r="AZ442" s="682"/>
      <c r="BA442" s="682"/>
      <c r="BB442" s="682"/>
      <c r="BC442" s="682"/>
      <c r="BD442" s="682"/>
      <c r="BE442" s="682"/>
      <c r="BF442" s="682"/>
      <c r="BG442" s="682"/>
      <c r="BH442" s="682"/>
      <c r="BI442" s="682"/>
      <c r="BJ442" s="682"/>
      <c r="BK442" s="682"/>
      <c r="BL442" s="682"/>
      <c r="BM442" s="682"/>
      <c r="BN442" s="682"/>
      <c r="BO442" s="682"/>
      <c r="BP442" s="682"/>
      <c r="BQ442" s="682"/>
      <c r="BR442" s="682"/>
      <c r="BS442" s="682"/>
      <c r="BT442" s="682"/>
      <c r="BU442" s="682"/>
      <c r="BV442" s="682"/>
      <c r="BW442" s="682"/>
      <c r="BX442" s="682"/>
      <c r="BY442" s="682"/>
      <c r="BZ442" s="682"/>
      <c r="CA442" s="682"/>
      <c r="CB442" s="682"/>
      <c r="CC442" s="682"/>
      <c r="CD442" s="682"/>
      <c r="CE442" s="682"/>
      <c r="CF442" s="682"/>
      <c r="CG442" s="682"/>
      <c r="CH442" s="682"/>
      <c r="CI442" s="682"/>
      <c r="CJ442" s="682"/>
      <c r="CK442" s="682"/>
      <c r="CL442" s="682"/>
      <c r="CM442" s="682"/>
      <c r="CN442" s="682"/>
      <c r="CO442" s="682"/>
      <c r="CP442" s="682"/>
      <c r="CQ442" s="682"/>
      <c r="CR442" s="682"/>
      <c r="CS442" s="682"/>
      <c r="CT442" s="682"/>
      <c r="CU442" s="682"/>
      <c r="CV442" s="682"/>
      <c r="CW442" s="682"/>
      <c r="CX442" s="682"/>
      <c r="CY442" s="682"/>
      <c r="CZ442" s="682"/>
    </row>
    <row r="443" spans="1:104" s="209" customFormat="1" ht="21" customHeight="1" x14ac:dyDescent="0.2">
      <c r="A443" s="664" t="s">
        <v>713</v>
      </c>
      <c r="B443" s="664"/>
      <c r="C443" s="664"/>
      <c r="D443" s="664"/>
      <c r="E443" s="664"/>
      <c r="F443" s="664"/>
      <c r="G443" s="664"/>
      <c r="H443" s="664"/>
      <c r="I443" s="664"/>
      <c r="J443" s="664"/>
      <c r="K443" s="664"/>
      <c r="L443" s="664"/>
      <c r="M443" s="664"/>
      <c r="N443" s="664"/>
      <c r="O443" s="664"/>
      <c r="P443" s="664"/>
      <c r="Q443" s="664"/>
      <c r="R443" s="664"/>
      <c r="S443" s="664"/>
      <c r="T443" s="664"/>
      <c r="U443" s="664"/>
      <c r="V443" s="664"/>
      <c r="W443" s="664"/>
      <c r="X443" s="664"/>
      <c r="Y443" s="664"/>
      <c r="Z443" s="664"/>
      <c r="AA443" s="664"/>
      <c r="AB443" s="664"/>
      <c r="AC443" s="664"/>
      <c r="AD443" s="664"/>
      <c r="AE443" s="664"/>
      <c r="AF443" s="664"/>
      <c r="AG443" s="664"/>
      <c r="AH443" s="664"/>
      <c r="AI443" s="664"/>
      <c r="AJ443" s="664"/>
      <c r="AK443" s="664"/>
      <c r="AL443" s="664"/>
      <c r="AM443" s="664"/>
      <c r="AN443" s="664"/>
      <c r="AO443" s="664"/>
      <c r="AP443" s="664"/>
      <c r="AQ443" s="664"/>
      <c r="AR443" s="664"/>
      <c r="AS443" s="664"/>
      <c r="AT443" s="664"/>
      <c r="AU443" s="664"/>
      <c r="AV443" s="664"/>
      <c r="AW443" s="664"/>
      <c r="AX443" s="664"/>
      <c r="AY443" s="664"/>
      <c r="AZ443" s="664"/>
      <c r="BA443" s="664"/>
      <c r="BB443" s="664"/>
      <c r="BC443" s="664"/>
      <c r="BD443" s="664"/>
      <c r="BE443" s="664"/>
      <c r="BF443" s="664"/>
      <c r="BG443" s="664"/>
      <c r="BH443" s="664"/>
      <c r="BI443" s="664"/>
      <c r="BJ443" s="664"/>
      <c r="BK443" s="664"/>
      <c r="BL443" s="664"/>
      <c r="BM443" s="664"/>
      <c r="BN443" s="664"/>
      <c r="BO443" s="664"/>
      <c r="BP443" s="664"/>
      <c r="BQ443" s="664"/>
      <c r="BR443" s="664"/>
      <c r="BS443" s="664"/>
      <c r="BT443" s="664"/>
      <c r="BU443" s="664"/>
      <c r="BV443" s="664"/>
      <c r="BW443" s="664"/>
      <c r="BX443" s="664"/>
      <c r="BY443" s="664"/>
      <c r="BZ443" s="664"/>
      <c r="CA443" s="664"/>
      <c r="CB443" s="664"/>
      <c r="CC443" s="664"/>
      <c r="CD443" s="664"/>
      <c r="CE443" s="664"/>
      <c r="CF443" s="664"/>
      <c r="CG443" s="664"/>
      <c r="CH443" s="664"/>
      <c r="CI443" s="664"/>
      <c r="CJ443" s="664"/>
      <c r="CK443" s="664"/>
      <c r="CL443" s="664"/>
      <c r="CM443" s="664"/>
      <c r="CN443" s="664"/>
      <c r="CO443" s="664"/>
      <c r="CP443" s="664"/>
      <c r="CQ443" s="664"/>
      <c r="CR443" s="664"/>
      <c r="CS443" s="664"/>
      <c r="CT443" s="664"/>
      <c r="CU443" s="664"/>
      <c r="CV443" s="664"/>
      <c r="CW443" s="664"/>
      <c r="CX443" s="664"/>
      <c r="CY443" s="664"/>
      <c r="CZ443" s="664"/>
    </row>
    <row r="444" spans="1:104" s="209" customFormat="1" ht="13.5" customHeight="1" x14ac:dyDescent="0.2">
      <c r="A444" s="278"/>
      <c r="B444" s="278"/>
      <c r="C444" s="278"/>
      <c r="D444" s="278"/>
      <c r="E444" s="278"/>
      <c r="F444" s="278"/>
      <c r="G444" s="278"/>
      <c r="H444" s="278"/>
      <c r="I444" s="278"/>
      <c r="J444" s="278"/>
      <c r="K444" s="278"/>
      <c r="L444" s="278"/>
      <c r="M444" s="278"/>
      <c r="N444" s="278"/>
      <c r="O444" s="278"/>
      <c r="P444" s="278"/>
      <c r="Q444" s="278"/>
      <c r="R444" s="278"/>
      <c r="S444" s="278"/>
      <c r="T444" s="278"/>
      <c r="U444" s="278"/>
      <c r="V444" s="278"/>
      <c r="W444" s="278"/>
      <c r="X444" s="278"/>
      <c r="Y444" s="278"/>
      <c r="Z444" s="278"/>
      <c r="AA444" s="278"/>
      <c r="AB444" s="278"/>
      <c r="AC444" s="278"/>
      <c r="AD444" s="278"/>
      <c r="AE444" s="278"/>
      <c r="AF444" s="278"/>
      <c r="AG444" s="278"/>
      <c r="AH444" s="278"/>
      <c r="AI444" s="278"/>
      <c r="AJ444" s="278"/>
      <c r="AK444" s="278"/>
      <c r="AL444" s="278"/>
      <c r="AM444" s="278"/>
      <c r="AN444" s="278"/>
      <c r="AO444" s="278"/>
      <c r="AP444" s="278"/>
      <c r="AQ444" s="278"/>
      <c r="AR444" s="278"/>
      <c r="AS444" s="278"/>
      <c r="AT444" s="278"/>
      <c r="AU444" s="278"/>
      <c r="AV444" s="278"/>
      <c r="AW444" s="278"/>
      <c r="AX444" s="278"/>
      <c r="AY444" s="278"/>
      <c r="AZ444" s="278"/>
      <c r="BA444" s="278"/>
      <c r="BB444" s="278"/>
      <c r="BC444" s="278"/>
      <c r="BD444" s="278"/>
      <c r="BE444" s="278"/>
      <c r="BF444" s="278"/>
      <c r="BG444" s="278"/>
      <c r="BH444" s="278"/>
      <c r="BI444" s="278"/>
      <c r="BJ444" s="278"/>
      <c r="BK444" s="278"/>
      <c r="BL444" s="278"/>
      <c r="BM444" s="278"/>
      <c r="BN444" s="278"/>
      <c r="BO444" s="278"/>
      <c r="BP444" s="278"/>
      <c r="BQ444" s="278"/>
      <c r="BR444" s="278"/>
      <c r="BS444" s="278"/>
      <c r="BT444" s="278"/>
      <c r="BU444" s="278"/>
      <c r="BV444" s="278"/>
      <c r="BW444" s="278"/>
      <c r="BX444" s="278"/>
      <c r="BY444" s="278"/>
      <c r="BZ444" s="278"/>
      <c r="CA444" s="278"/>
      <c r="CB444" s="278"/>
      <c r="CC444" s="278"/>
      <c r="CD444" s="278"/>
      <c r="CE444" s="278"/>
      <c r="CF444" s="278"/>
      <c r="CG444" s="278"/>
      <c r="CH444" s="278"/>
      <c r="CI444" s="278"/>
      <c r="CJ444" s="278"/>
      <c r="CK444" s="278"/>
      <c r="CL444" s="278"/>
      <c r="CM444" s="278"/>
      <c r="CN444" s="278"/>
      <c r="CO444" s="278"/>
      <c r="CP444" s="278"/>
      <c r="CQ444" s="278"/>
      <c r="CR444" s="278"/>
      <c r="CS444" s="278"/>
      <c r="CT444" s="278"/>
      <c r="CU444" s="278"/>
      <c r="CV444" s="278"/>
      <c r="CW444" s="278"/>
      <c r="CX444" s="278"/>
      <c r="CY444" s="278"/>
      <c r="CZ444" s="278"/>
    </row>
    <row r="445" spans="1:104" s="209" customFormat="1" ht="14.25" x14ac:dyDescent="0.2">
      <c r="A445" s="302" t="s">
        <v>46</v>
      </c>
      <c r="B445" s="302"/>
      <c r="C445" s="302"/>
      <c r="D445" s="302"/>
      <c r="E445" s="302"/>
      <c r="F445" s="302"/>
      <c r="G445" s="302"/>
      <c r="H445" s="302"/>
      <c r="I445" s="302"/>
      <c r="J445" s="302"/>
      <c r="K445" s="302"/>
      <c r="L445" s="302"/>
      <c r="M445" s="302"/>
      <c r="N445" s="302"/>
      <c r="O445" s="302"/>
      <c r="P445" s="302"/>
      <c r="Q445" s="302"/>
      <c r="R445" s="302"/>
      <c r="S445" s="302"/>
      <c r="T445" s="302"/>
      <c r="U445" s="302"/>
      <c r="V445" s="302"/>
      <c r="W445" s="604" t="s">
        <v>449</v>
      </c>
      <c r="X445" s="604"/>
      <c r="Y445" s="604"/>
      <c r="Z445" s="604"/>
      <c r="AA445" s="604"/>
      <c r="AB445" s="604"/>
      <c r="AC445" s="604"/>
      <c r="AD445" s="604"/>
      <c r="AE445" s="604"/>
      <c r="AF445" s="604"/>
      <c r="AG445" s="604"/>
      <c r="AH445" s="604"/>
      <c r="AI445" s="604"/>
      <c r="AJ445" s="604"/>
      <c r="AK445" s="604"/>
      <c r="AL445" s="604"/>
      <c r="AM445" s="604"/>
      <c r="AN445" s="604"/>
      <c r="AO445" s="604"/>
      <c r="AP445" s="604"/>
      <c r="AQ445" s="604"/>
      <c r="AR445" s="604"/>
      <c r="AS445" s="604"/>
      <c r="AT445" s="604"/>
      <c r="AU445" s="604"/>
      <c r="AV445" s="604"/>
      <c r="AW445" s="604"/>
      <c r="AX445" s="604"/>
      <c r="AY445" s="604"/>
      <c r="AZ445" s="604"/>
      <c r="BA445" s="604"/>
      <c r="BB445" s="604"/>
      <c r="BC445" s="604"/>
      <c r="BD445" s="604"/>
      <c r="BE445" s="604"/>
      <c r="BF445" s="604"/>
      <c r="BG445" s="604"/>
      <c r="BH445" s="604"/>
      <c r="BI445" s="604"/>
      <c r="BJ445" s="604"/>
      <c r="BK445" s="604"/>
      <c r="BL445" s="604"/>
      <c r="BM445" s="604"/>
      <c r="BN445" s="604"/>
      <c r="BO445" s="604"/>
      <c r="BP445" s="604"/>
      <c r="BQ445" s="604"/>
      <c r="BR445" s="604"/>
      <c r="BS445" s="604"/>
      <c r="BT445" s="604"/>
      <c r="BU445" s="604"/>
      <c r="BV445" s="604"/>
      <c r="BW445" s="604"/>
      <c r="BX445" s="604"/>
      <c r="BY445" s="604"/>
      <c r="BZ445" s="604"/>
      <c r="CA445" s="604"/>
      <c r="CB445" s="604"/>
      <c r="CC445" s="604"/>
      <c r="CD445" s="604"/>
      <c r="CE445" s="604"/>
      <c r="CF445" s="604"/>
      <c r="CG445" s="604"/>
      <c r="CH445" s="604"/>
      <c r="CI445" s="604"/>
      <c r="CJ445" s="604"/>
      <c r="CK445" s="604"/>
      <c r="CL445" s="604"/>
      <c r="CM445" s="604"/>
      <c r="CN445" s="604"/>
      <c r="CO445" s="604"/>
      <c r="CP445" s="604"/>
      <c r="CQ445" s="604"/>
      <c r="CR445" s="604"/>
      <c r="CS445" s="604"/>
      <c r="CT445" s="604"/>
      <c r="CU445" s="604"/>
      <c r="CV445" s="604"/>
      <c r="CW445" s="604"/>
      <c r="CX445" s="604"/>
      <c r="CY445" s="604"/>
      <c r="CZ445" s="604"/>
    </row>
    <row r="446" spans="1:104" s="209" customFormat="1" ht="13.5" customHeight="1" x14ac:dyDescent="0.2">
      <c r="A446" s="278"/>
      <c r="B446" s="278"/>
      <c r="C446" s="278"/>
      <c r="D446" s="278"/>
      <c r="E446" s="278"/>
      <c r="F446" s="278"/>
      <c r="G446" s="278"/>
      <c r="H446" s="278"/>
      <c r="I446" s="278"/>
      <c r="J446" s="278"/>
      <c r="K446" s="278"/>
      <c r="L446" s="278"/>
      <c r="M446" s="278"/>
      <c r="N446" s="278"/>
      <c r="O446" s="278"/>
      <c r="P446" s="278"/>
      <c r="Q446" s="278"/>
      <c r="R446" s="278"/>
      <c r="S446" s="278"/>
      <c r="T446" s="278"/>
      <c r="U446" s="278"/>
      <c r="V446" s="278"/>
      <c r="W446" s="278"/>
      <c r="X446" s="278"/>
      <c r="Y446" s="278"/>
      <c r="Z446" s="278"/>
      <c r="AA446" s="278"/>
      <c r="AB446" s="278"/>
      <c r="AC446" s="278"/>
      <c r="AD446" s="278"/>
      <c r="AE446" s="278"/>
      <c r="AF446" s="278"/>
      <c r="AG446" s="278"/>
      <c r="AH446" s="278"/>
      <c r="AI446" s="278"/>
      <c r="AJ446" s="278"/>
      <c r="AK446" s="278"/>
      <c r="AL446" s="278"/>
      <c r="AM446" s="278"/>
      <c r="AN446" s="278"/>
      <c r="AO446" s="278"/>
      <c r="AP446" s="278"/>
      <c r="AQ446" s="278"/>
      <c r="AR446" s="278"/>
      <c r="AS446" s="278"/>
      <c r="AT446" s="278"/>
      <c r="AU446" s="278"/>
      <c r="AV446" s="278"/>
      <c r="AW446" s="278"/>
      <c r="AX446" s="278"/>
      <c r="AY446" s="278"/>
      <c r="AZ446" s="278"/>
      <c r="BA446" s="278"/>
      <c r="BB446" s="278"/>
      <c r="BC446" s="278"/>
      <c r="BD446" s="278"/>
      <c r="BE446" s="278"/>
      <c r="BF446" s="278"/>
      <c r="BG446" s="278"/>
      <c r="BH446" s="278"/>
      <c r="BI446" s="278"/>
      <c r="BJ446" s="278"/>
      <c r="BK446" s="278"/>
      <c r="BL446" s="278"/>
      <c r="BM446" s="278"/>
      <c r="BN446" s="278"/>
      <c r="BO446" s="278"/>
      <c r="BP446" s="278"/>
      <c r="BQ446" s="278"/>
      <c r="BR446" s="278"/>
      <c r="BS446" s="278"/>
      <c r="BT446" s="278"/>
      <c r="BU446" s="278"/>
      <c r="BV446" s="278"/>
      <c r="BW446" s="278"/>
      <c r="BX446" s="278"/>
      <c r="BY446" s="278"/>
      <c r="BZ446" s="278"/>
      <c r="CA446" s="278"/>
      <c r="CB446" s="278"/>
      <c r="CC446" s="278"/>
      <c r="CD446" s="278"/>
      <c r="CE446" s="278"/>
      <c r="CF446" s="278"/>
      <c r="CG446" s="278"/>
      <c r="CH446" s="278"/>
      <c r="CI446" s="278"/>
      <c r="CJ446" s="278"/>
      <c r="CK446" s="278"/>
      <c r="CL446" s="278"/>
      <c r="CM446" s="278"/>
      <c r="CN446" s="278"/>
      <c r="CO446" s="278"/>
      <c r="CP446" s="278"/>
      <c r="CQ446" s="278"/>
      <c r="CR446" s="278"/>
      <c r="CS446" s="278"/>
      <c r="CT446" s="278"/>
      <c r="CU446" s="278"/>
      <c r="CV446" s="278"/>
      <c r="CW446" s="278"/>
      <c r="CX446" s="278"/>
      <c r="CY446" s="278"/>
      <c r="CZ446" s="278"/>
    </row>
    <row r="447" spans="1:104" s="210" customFormat="1" ht="45" customHeight="1" x14ac:dyDescent="0.25">
      <c r="A447" s="589" t="s">
        <v>48</v>
      </c>
      <c r="B447" s="589"/>
      <c r="C447" s="589"/>
      <c r="D447" s="589"/>
      <c r="E447" s="589"/>
      <c r="F447" s="589"/>
      <c r="G447" s="589"/>
      <c r="H447" s="589" t="s">
        <v>0</v>
      </c>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89"/>
      <c r="AL447" s="589"/>
      <c r="AM447" s="589"/>
      <c r="AN447" s="589"/>
      <c r="AO447" s="589"/>
      <c r="AP447" s="589"/>
      <c r="AQ447" s="589"/>
      <c r="AR447" s="589"/>
      <c r="AS447" s="589"/>
      <c r="AT447" s="589"/>
      <c r="AU447" s="589" t="s">
        <v>182</v>
      </c>
      <c r="AV447" s="589"/>
      <c r="AW447" s="589"/>
      <c r="AX447" s="589"/>
      <c r="AY447" s="589"/>
      <c r="AZ447" s="589"/>
      <c r="BA447" s="589"/>
      <c r="BB447" s="589"/>
      <c r="BC447" s="589" t="s">
        <v>88</v>
      </c>
      <c r="BD447" s="589"/>
      <c r="BE447" s="589"/>
      <c r="BF447" s="589"/>
      <c r="BG447" s="589"/>
      <c r="BH447" s="589"/>
      <c r="BI447" s="589"/>
      <c r="BJ447" s="589"/>
      <c r="BK447" s="589"/>
      <c r="BL447" s="589"/>
      <c r="BM447" s="589"/>
      <c r="BN447" s="589"/>
      <c r="BO447" s="589"/>
      <c r="BP447" s="589"/>
      <c r="BQ447" s="589"/>
      <c r="BR447" s="589"/>
      <c r="BS447" s="589" t="s">
        <v>93</v>
      </c>
      <c r="BT447" s="589"/>
      <c r="BU447" s="589"/>
      <c r="BV447" s="589"/>
      <c r="BW447" s="589"/>
      <c r="BX447" s="589"/>
      <c r="BY447" s="589"/>
      <c r="BZ447" s="589"/>
      <c r="CA447" s="589"/>
      <c r="CB447" s="589"/>
      <c r="CC447" s="589"/>
      <c r="CD447" s="589"/>
      <c r="CE447" s="589"/>
      <c r="CF447" s="589"/>
      <c r="CG447" s="589"/>
      <c r="CH447" s="589"/>
      <c r="CI447" s="589" t="s">
        <v>94</v>
      </c>
      <c r="CJ447" s="589"/>
      <c r="CK447" s="589"/>
      <c r="CL447" s="589"/>
      <c r="CM447" s="589"/>
      <c r="CN447" s="589"/>
      <c r="CO447" s="589"/>
      <c r="CP447" s="589"/>
      <c r="CQ447" s="589"/>
      <c r="CR447" s="589"/>
      <c r="CS447" s="589"/>
      <c r="CT447" s="589"/>
      <c r="CU447" s="589"/>
      <c r="CV447" s="589"/>
      <c r="CW447" s="589"/>
      <c r="CX447" s="589"/>
      <c r="CY447" s="589"/>
      <c r="CZ447" s="589"/>
    </row>
    <row r="448" spans="1:104" s="3" customFormat="1" ht="12.75" x14ac:dyDescent="0.25">
      <c r="A448" s="582">
        <v>1</v>
      </c>
      <c r="B448" s="582"/>
      <c r="C448" s="582"/>
      <c r="D448" s="582"/>
      <c r="E448" s="582"/>
      <c r="F448" s="582"/>
      <c r="G448" s="582"/>
      <c r="H448" s="676">
        <v>2</v>
      </c>
      <c r="I448" s="677"/>
      <c r="J448" s="677"/>
      <c r="K448" s="677"/>
      <c r="L448" s="677"/>
      <c r="M448" s="677"/>
      <c r="N448" s="677"/>
      <c r="O448" s="677"/>
      <c r="P448" s="677"/>
      <c r="Q448" s="677"/>
      <c r="R448" s="677"/>
      <c r="S448" s="677"/>
      <c r="T448" s="677"/>
      <c r="U448" s="677"/>
      <c r="V448" s="677"/>
      <c r="W448" s="677"/>
      <c r="X448" s="677"/>
      <c r="Y448" s="677"/>
      <c r="Z448" s="677"/>
      <c r="AA448" s="677"/>
      <c r="AB448" s="677"/>
      <c r="AC448" s="677"/>
      <c r="AD448" s="677"/>
      <c r="AE448" s="677"/>
      <c r="AF448" s="677"/>
      <c r="AG448" s="677"/>
      <c r="AH448" s="677"/>
      <c r="AI448" s="677"/>
      <c r="AJ448" s="677"/>
      <c r="AK448" s="677"/>
      <c r="AL448" s="677"/>
      <c r="AM448" s="677"/>
      <c r="AN448" s="677"/>
      <c r="AO448" s="677"/>
      <c r="AP448" s="677"/>
      <c r="AQ448" s="677"/>
      <c r="AR448" s="677"/>
      <c r="AS448" s="677"/>
      <c r="AT448" s="678"/>
      <c r="AU448" s="676">
        <v>3</v>
      </c>
      <c r="AV448" s="677"/>
      <c r="AW448" s="677"/>
      <c r="AX448" s="677"/>
      <c r="AY448" s="677"/>
      <c r="AZ448" s="677"/>
      <c r="BA448" s="677"/>
      <c r="BB448" s="678"/>
      <c r="BC448" s="582">
        <v>4</v>
      </c>
      <c r="BD448" s="582"/>
      <c r="BE448" s="582"/>
      <c r="BF448" s="582"/>
      <c r="BG448" s="582"/>
      <c r="BH448" s="582"/>
      <c r="BI448" s="582"/>
      <c r="BJ448" s="582"/>
      <c r="BK448" s="582"/>
      <c r="BL448" s="582"/>
      <c r="BM448" s="582"/>
      <c r="BN448" s="582"/>
      <c r="BO448" s="582"/>
      <c r="BP448" s="582"/>
      <c r="BQ448" s="582"/>
      <c r="BR448" s="582"/>
      <c r="BS448" s="582">
        <v>5</v>
      </c>
      <c r="BT448" s="582"/>
      <c r="BU448" s="582"/>
      <c r="BV448" s="582"/>
      <c r="BW448" s="582"/>
      <c r="BX448" s="582"/>
      <c r="BY448" s="582"/>
      <c r="BZ448" s="582"/>
      <c r="CA448" s="582"/>
      <c r="CB448" s="582"/>
      <c r="CC448" s="582"/>
      <c r="CD448" s="582"/>
      <c r="CE448" s="582"/>
      <c r="CF448" s="582"/>
      <c r="CG448" s="582"/>
      <c r="CH448" s="582"/>
      <c r="CI448" s="582">
        <v>6</v>
      </c>
      <c r="CJ448" s="582"/>
      <c r="CK448" s="582"/>
      <c r="CL448" s="582"/>
      <c r="CM448" s="582"/>
      <c r="CN448" s="582"/>
      <c r="CO448" s="582"/>
      <c r="CP448" s="582"/>
      <c r="CQ448" s="582"/>
      <c r="CR448" s="582"/>
      <c r="CS448" s="582"/>
      <c r="CT448" s="582"/>
      <c r="CU448" s="582"/>
      <c r="CV448" s="582"/>
      <c r="CW448" s="582"/>
      <c r="CX448" s="582"/>
      <c r="CY448" s="582"/>
      <c r="CZ448" s="582"/>
    </row>
    <row r="449" spans="1:104" s="198" customFormat="1" ht="15" customHeight="1" x14ac:dyDescent="0.25">
      <c r="A449" s="611" t="s">
        <v>459</v>
      </c>
      <c r="B449" s="612"/>
      <c r="C449" s="612"/>
      <c r="D449" s="612"/>
      <c r="E449" s="612"/>
      <c r="F449" s="612"/>
      <c r="G449" s="612"/>
      <c r="H449" s="612"/>
      <c r="I449" s="612"/>
      <c r="J449" s="612"/>
      <c r="K449" s="612"/>
      <c r="L449" s="612"/>
      <c r="M449" s="612"/>
      <c r="N449" s="612"/>
      <c r="O449" s="612"/>
      <c r="P449" s="612"/>
      <c r="Q449" s="612"/>
      <c r="R449" s="612"/>
      <c r="S449" s="612"/>
      <c r="T449" s="612"/>
      <c r="U449" s="612"/>
      <c r="V449" s="612"/>
      <c r="W449" s="612"/>
      <c r="X449" s="612"/>
      <c r="Y449" s="612"/>
      <c r="Z449" s="612"/>
      <c r="AA449" s="612"/>
      <c r="AB449" s="612"/>
      <c r="AC449" s="612"/>
      <c r="AD449" s="612"/>
      <c r="AE449" s="612"/>
      <c r="AF449" s="612"/>
      <c r="AG449" s="612"/>
      <c r="AH449" s="612"/>
      <c r="AI449" s="612"/>
      <c r="AJ449" s="612"/>
      <c r="AK449" s="612"/>
      <c r="AL449" s="612"/>
      <c r="AM449" s="612"/>
      <c r="AN449" s="612"/>
      <c r="AO449" s="612"/>
      <c r="AP449" s="612"/>
      <c r="AQ449" s="612"/>
      <c r="AR449" s="612"/>
      <c r="AS449" s="612"/>
      <c r="AT449" s="612"/>
      <c r="AU449" s="612"/>
      <c r="AV449" s="612"/>
      <c r="AW449" s="612"/>
      <c r="AX449" s="612"/>
      <c r="AY449" s="612"/>
      <c r="AZ449" s="612"/>
      <c r="BA449" s="612"/>
      <c r="BB449" s="612"/>
      <c r="BC449" s="612"/>
      <c r="BD449" s="612"/>
      <c r="BE449" s="612"/>
      <c r="BF449" s="612"/>
      <c r="BG449" s="612"/>
      <c r="BH449" s="612"/>
      <c r="BI449" s="612"/>
      <c r="BJ449" s="612"/>
      <c r="BK449" s="612"/>
      <c r="BL449" s="612"/>
      <c r="BM449" s="612"/>
      <c r="BN449" s="612"/>
      <c r="BO449" s="612"/>
      <c r="BP449" s="612"/>
      <c r="BQ449" s="612"/>
      <c r="BR449" s="612"/>
      <c r="BS449" s="612"/>
      <c r="BT449" s="612"/>
      <c r="BU449" s="612"/>
      <c r="BV449" s="612"/>
      <c r="BW449" s="612"/>
      <c r="BX449" s="612"/>
      <c r="BY449" s="612"/>
      <c r="BZ449" s="612"/>
      <c r="CA449" s="612"/>
      <c r="CB449" s="612"/>
      <c r="CC449" s="612"/>
      <c r="CD449" s="612"/>
      <c r="CE449" s="612"/>
      <c r="CF449" s="612"/>
      <c r="CG449" s="612"/>
      <c r="CH449" s="612"/>
      <c r="CI449" s="612"/>
      <c r="CJ449" s="612"/>
      <c r="CK449" s="612"/>
      <c r="CL449" s="612"/>
      <c r="CM449" s="612"/>
      <c r="CN449" s="612"/>
      <c r="CO449" s="612"/>
      <c r="CP449" s="612"/>
      <c r="CQ449" s="612"/>
      <c r="CR449" s="612"/>
      <c r="CS449" s="612"/>
      <c r="CT449" s="612"/>
      <c r="CU449" s="612"/>
      <c r="CV449" s="612"/>
      <c r="CW449" s="612"/>
      <c r="CX449" s="612"/>
      <c r="CY449" s="612"/>
      <c r="CZ449" s="613"/>
    </row>
    <row r="450" spans="1:104" s="4" customFormat="1" ht="15" customHeight="1" x14ac:dyDescent="0.25">
      <c r="A450" s="640" t="s">
        <v>424</v>
      </c>
      <c r="B450" s="640"/>
      <c r="C450" s="640"/>
      <c r="D450" s="640"/>
      <c r="E450" s="640"/>
      <c r="F450" s="640"/>
      <c r="G450" s="640"/>
      <c r="H450" s="674" t="s">
        <v>514</v>
      </c>
      <c r="I450" s="674"/>
      <c r="J450" s="674"/>
      <c r="K450" s="674"/>
      <c r="L450" s="674"/>
      <c r="M450" s="674"/>
      <c r="N450" s="674"/>
      <c r="O450" s="674"/>
      <c r="P450" s="674"/>
      <c r="Q450" s="674"/>
      <c r="R450" s="674"/>
      <c r="S450" s="674"/>
      <c r="T450" s="674"/>
      <c r="U450" s="674"/>
      <c r="V450" s="674"/>
      <c r="W450" s="674"/>
      <c r="X450" s="674"/>
      <c r="Y450" s="674"/>
      <c r="Z450" s="674"/>
      <c r="AA450" s="674"/>
      <c r="AB450" s="674"/>
      <c r="AC450" s="674"/>
      <c r="AD450" s="674"/>
      <c r="AE450" s="674"/>
      <c r="AF450" s="674"/>
      <c r="AG450" s="674"/>
      <c r="AH450" s="674"/>
      <c r="AI450" s="674"/>
      <c r="AJ450" s="674"/>
      <c r="AK450" s="674"/>
      <c r="AL450" s="674"/>
      <c r="AM450" s="674"/>
      <c r="AN450" s="674"/>
      <c r="AO450" s="674"/>
      <c r="AP450" s="674"/>
      <c r="AQ450" s="674"/>
      <c r="AR450" s="674"/>
      <c r="AS450" s="674"/>
      <c r="AT450" s="674"/>
      <c r="AU450" s="589" t="s">
        <v>455</v>
      </c>
      <c r="AV450" s="589"/>
      <c r="AW450" s="589"/>
      <c r="AX450" s="589"/>
      <c r="AY450" s="589"/>
      <c r="AZ450" s="589"/>
      <c r="BA450" s="589"/>
      <c r="BB450" s="589"/>
      <c r="BC450" s="553"/>
      <c r="BD450" s="553"/>
      <c r="BE450" s="553"/>
      <c r="BF450" s="553"/>
      <c r="BG450" s="553"/>
      <c r="BH450" s="553"/>
      <c r="BI450" s="553"/>
      <c r="BJ450" s="553"/>
      <c r="BK450" s="553"/>
      <c r="BL450" s="553"/>
      <c r="BM450" s="553"/>
      <c r="BN450" s="553"/>
      <c r="BO450" s="553"/>
      <c r="BP450" s="553"/>
      <c r="BQ450" s="553"/>
      <c r="BR450" s="553"/>
      <c r="BS450" s="553"/>
      <c r="BT450" s="553"/>
      <c r="BU450" s="553"/>
      <c r="BV450" s="553"/>
      <c r="BW450" s="553"/>
      <c r="BX450" s="553"/>
      <c r="BY450" s="553"/>
      <c r="BZ450" s="553"/>
      <c r="CA450" s="553"/>
      <c r="CB450" s="553"/>
      <c r="CC450" s="553"/>
      <c r="CD450" s="553"/>
      <c r="CE450" s="553"/>
      <c r="CF450" s="553"/>
      <c r="CG450" s="553"/>
      <c r="CH450" s="553"/>
      <c r="CI450" s="553">
        <v>197615.35999999999</v>
      </c>
      <c r="CJ450" s="553"/>
      <c r="CK450" s="553"/>
      <c r="CL450" s="553"/>
      <c r="CM450" s="553"/>
      <c r="CN450" s="553"/>
      <c r="CO450" s="553"/>
      <c r="CP450" s="553"/>
      <c r="CQ450" s="553"/>
      <c r="CR450" s="553"/>
      <c r="CS450" s="553"/>
      <c r="CT450" s="553"/>
      <c r="CU450" s="553"/>
      <c r="CV450" s="553"/>
      <c r="CW450" s="553"/>
      <c r="CX450" s="553"/>
      <c r="CY450" s="553"/>
      <c r="CZ450" s="553"/>
    </row>
    <row r="451" spans="1:104" s="4" customFormat="1" ht="15" customHeight="1" x14ac:dyDescent="0.25">
      <c r="A451" s="679" t="s">
        <v>262</v>
      </c>
      <c r="B451" s="679"/>
      <c r="C451" s="679"/>
      <c r="D451" s="679"/>
      <c r="E451" s="679"/>
      <c r="F451" s="679"/>
      <c r="G451" s="679"/>
      <c r="H451" s="679"/>
      <c r="I451" s="679"/>
      <c r="J451" s="679"/>
      <c r="K451" s="679"/>
      <c r="L451" s="679"/>
      <c r="M451" s="679"/>
      <c r="N451" s="679"/>
      <c r="O451" s="679"/>
      <c r="P451" s="679"/>
      <c r="Q451" s="679"/>
      <c r="R451" s="679"/>
      <c r="S451" s="679"/>
      <c r="T451" s="679"/>
      <c r="U451" s="679"/>
      <c r="V451" s="679"/>
      <c r="W451" s="679"/>
      <c r="X451" s="679"/>
      <c r="Y451" s="679"/>
      <c r="Z451" s="679"/>
      <c r="AA451" s="679"/>
      <c r="AB451" s="679"/>
      <c r="AC451" s="679"/>
      <c r="AD451" s="679"/>
      <c r="AE451" s="679"/>
      <c r="AF451" s="679"/>
      <c r="AG451" s="679"/>
      <c r="AH451" s="679"/>
      <c r="AI451" s="679"/>
      <c r="AJ451" s="679"/>
      <c r="AK451" s="679"/>
      <c r="AL451" s="679"/>
      <c r="AM451" s="679"/>
      <c r="AN451" s="679"/>
      <c r="AO451" s="679"/>
      <c r="AP451" s="679"/>
      <c r="AQ451" s="679"/>
      <c r="AR451" s="679"/>
      <c r="AS451" s="679"/>
      <c r="AT451" s="679"/>
      <c r="AU451" s="679"/>
      <c r="AV451" s="679"/>
      <c r="AW451" s="679"/>
      <c r="AX451" s="679"/>
      <c r="AY451" s="679"/>
      <c r="AZ451" s="679"/>
      <c r="BA451" s="679"/>
      <c r="BB451" s="679"/>
      <c r="BC451" s="552" t="s">
        <v>4</v>
      </c>
      <c r="BD451" s="552"/>
      <c r="BE451" s="552"/>
      <c r="BF451" s="552"/>
      <c r="BG451" s="552"/>
      <c r="BH451" s="552"/>
      <c r="BI451" s="552"/>
      <c r="BJ451" s="552"/>
      <c r="BK451" s="552"/>
      <c r="BL451" s="552"/>
      <c r="BM451" s="552"/>
      <c r="BN451" s="552"/>
      <c r="BO451" s="552"/>
      <c r="BP451" s="552"/>
      <c r="BQ451" s="552"/>
      <c r="BR451" s="552"/>
      <c r="BS451" s="552" t="s">
        <v>4</v>
      </c>
      <c r="BT451" s="552"/>
      <c r="BU451" s="552"/>
      <c r="BV451" s="552"/>
      <c r="BW451" s="552"/>
      <c r="BX451" s="552"/>
      <c r="BY451" s="552"/>
      <c r="BZ451" s="552"/>
      <c r="CA451" s="552"/>
      <c r="CB451" s="552"/>
      <c r="CC451" s="552"/>
      <c r="CD451" s="552"/>
      <c r="CE451" s="552"/>
      <c r="CF451" s="552"/>
      <c r="CG451" s="552"/>
      <c r="CH451" s="552"/>
      <c r="CI451" s="554">
        <f>CI450</f>
        <v>197615.35999999999</v>
      </c>
      <c r="CJ451" s="554"/>
      <c r="CK451" s="554"/>
      <c r="CL451" s="554"/>
      <c r="CM451" s="554"/>
      <c r="CN451" s="554"/>
      <c r="CO451" s="554"/>
      <c r="CP451" s="554"/>
      <c r="CQ451" s="554"/>
      <c r="CR451" s="554"/>
      <c r="CS451" s="554"/>
      <c r="CT451" s="554"/>
      <c r="CU451" s="554"/>
      <c r="CV451" s="554"/>
      <c r="CW451" s="554"/>
      <c r="CX451" s="554"/>
      <c r="CY451" s="554"/>
      <c r="CZ451" s="554"/>
    </row>
    <row r="452" spans="1:104" s="4" customFormat="1" ht="15" customHeight="1" x14ac:dyDescent="0.25">
      <c r="A452" s="680" t="s">
        <v>540</v>
      </c>
      <c r="B452" s="680"/>
      <c r="C452" s="680"/>
      <c r="D452" s="680"/>
      <c r="E452" s="680"/>
      <c r="F452" s="680"/>
      <c r="G452" s="680"/>
      <c r="H452" s="680"/>
      <c r="I452" s="680"/>
      <c r="J452" s="680"/>
      <c r="K452" s="680"/>
      <c r="L452" s="680"/>
      <c r="M452" s="680"/>
      <c r="N452" s="680"/>
      <c r="O452" s="680"/>
      <c r="P452" s="680"/>
      <c r="Q452" s="680"/>
      <c r="R452" s="680"/>
      <c r="S452" s="680"/>
      <c r="T452" s="680"/>
      <c r="U452" s="680"/>
      <c r="V452" s="680"/>
      <c r="W452" s="680"/>
      <c r="X452" s="680"/>
      <c r="Y452" s="680"/>
      <c r="Z452" s="680"/>
      <c r="AA452" s="680"/>
      <c r="AB452" s="680"/>
      <c r="AC452" s="680"/>
      <c r="AD452" s="680"/>
      <c r="AE452" s="680"/>
      <c r="AF452" s="680"/>
      <c r="AG452" s="680"/>
      <c r="AH452" s="680"/>
      <c r="AI452" s="680"/>
      <c r="AJ452" s="680"/>
      <c r="AK452" s="680"/>
      <c r="AL452" s="680"/>
      <c r="AM452" s="680"/>
      <c r="AN452" s="680"/>
      <c r="AO452" s="680"/>
      <c r="AP452" s="680"/>
      <c r="AQ452" s="680"/>
      <c r="AR452" s="680"/>
      <c r="AS452" s="680"/>
      <c r="AT452" s="680"/>
      <c r="AU452" s="680"/>
      <c r="AV452" s="680"/>
      <c r="AW452" s="680"/>
      <c r="AX452" s="680"/>
      <c r="AY452" s="680"/>
      <c r="AZ452" s="680"/>
      <c r="BA452" s="680"/>
      <c r="BB452" s="680"/>
      <c r="BC452" s="680"/>
      <c r="BD452" s="680"/>
      <c r="BE452" s="680"/>
      <c r="BF452" s="680"/>
      <c r="BG452" s="680"/>
      <c r="BH452" s="680"/>
      <c r="BI452" s="680"/>
      <c r="BJ452" s="680"/>
      <c r="BK452" s="680"/>
      <c r="BL452" s="680"/>
      <c r="BM452" s="680"/>
      <c r="BN452" s="680"/>
      <c r="BO452" s="680"/>
      <c r="BP452" s="680"/>
      <c r="BQ452" s="680"/>
      <c r="BR452" s="680"/>
      <c r="BS452" s="680"/>
      <c r="BT452" s="680"/>
      <c r="BU452" s="680"/>
      <c r="BV452" s="680"/>
      <c r="BW452" s="680"/>
      <c r="BX452" s="680"/>
      <c r="BY452" s="680"/>
      <c r="BZ452" s="680"/>
      <c r="CA452" s="680"/>
      <c r="CB452" s="680"/>
      <c r="CC452" s="680"/>
      <c r="CD452" s="680"/>
      <c r="CE452" s="680"/>
      <c r="CF452" s="680"/>
      <c r="CG452" s="680"/>
      <c r="CH452" s="680"/>
      <c r="CI452" s="680"/>
      <c r="CJ452" s="680"/>
      <c r="CK452" s="680"/>
      <c r="CL452" s="680"/>
      <c r="CM452" s="680"/>
      <c r="CN452" s="680"/>
      <c r="CO452" s="680"/>
      <c r="CP452" s="680"/>
      <c r="CQ452" s="680"/>
      <c r="CR452" s="680"/>
      <c r="CS452" s="680"/>
      <c r="CT452" s="680"/>
      <c r="CU452" s="680"/>
      <c r="CV452" s="680"/>
      <c r="CW452" s="680"/>
      <c r="CX452" s="680"/>
      <c r="CY452" s="680"/>
      <c r="CZ452" s="680"/>
    </row>
    <row r="453" spans="1:104" s="4" customFormat="1" ht="15" customHeight="1" x14ac:dyDescent="0.25">
      <c r="A453" s="640" t="s">
        <v>66</v>
      </c>
      <c r="B453" s="640"/>
      <c r="C453" s="640"/>
      <c r="D453" s="640"/>
      <c r="E453" s="640"/>
      <c r="F453" s="640"/>
      <c r="G453" s="640"/>
      <c r="H453" s="617" t="s">
        <v>716</v>
      </c>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18"/>
      <c r="AL453" s="618"/>
      <c r="AM453" s="618"/>
      <c r="AN453" s="618"/>
      <c r="AO453" s="618"/>
      <c r="AP453" s="618"/>
      <c r="AQ453" s="618"/>
      <c r="AR453" s="618"/>
      <c r="AS453" s="618"/>
      <c r="AT453" s="619"/>
      <c r="AU453" s="589"/>
      <c r="AV453" s="589"/>
      <c r="AW453" s="589"/>
      <c r="AX453" s="589"/>
      <c r="AY453" s="589"/>
      <c r="AZ453" s="589"/>
      <c r="BA453" s="589"/>
      <c r="BB453" s="589"/>
      <c r="BC453" s="552">
        <v>18</v>
      </c>
      <c r="BD453" s="552"/>
      <c r="BE453" s="552"/>
      <c r="BF453" s="552"/>
      <c r="BG453" s="552"/>
      <c r="BH453" s="552"/>
      <c r="BI453" s="552"/>
      <c r="BJ453" s="552"/>
      <c r="BK453" s="552"/>
      <c r="BL453" s="552"/>
      <c r="BM453" s="552"/>
      <c r="BN453" s="552"/>
      <c r="BO453" s="552"/>
      <c r="BP453" s="552"/>
      <c r="BQ453" s="552"/>
      <c r="BR453" s="552"/>
      <c r="BS453" s="553">
        <f>CI453/BC453</f>
        <v>2471.4444444444443</v>
      </c>
      <c r="BT453" s="553"/>
      <c r="BU453" s="553"/>
      <c r="BV453" s="553"/>
      <c r="BW453" s="553"/>
      <c r="BX453" s="553"/>
      <c r="BY453" s="553"/>
      <c r="BZ453" s="553"/>
      <c r="CA453" s="553"/>
      <c r="CB453" s="553"/>
      <c r="CC453" s="553"/>
      <c r="CD453" s="553"/>
      <c r="CE453" s="553"/>
      <c r="CF453" s="553"/>
      <c r="CG453" s="553"/>
      <c r="CH453" s="553"/>
      <c r="CI453" s="553">
        <f>4575+1525+38386</f>
        <v>44486</v>
      </c>
      <c r="CJ453" s="553"/>
      <c r="CK453" s="553"/>
      <c r="CL453" s="553"/>
      <c r="CM453" s="553"/>
      <c r="CN453" s="553"/>
      <c r="CO453" s="553"/>
      <c r="CP453" s="553"/>
      <c r="CQ453" s="553"/>
      <c r="CR453" s="553"/>
      <c r="CS453" s="553"/>
      <c r="CT453" s="553"/>
      <c r="CU453" s="553"/>
      <c r="CV453" s="553"/>
      <c r="CW453" s="553"/>
      <c r="CX453" s="553"/>
      <c r="CY453" s="553"/>
      <c r="CZ453" s="553"/>
    </row>
    <row r="454" spans="1:104" s="4" customFormat="1" ht="15" customHeight="1" x14ac:dyDescent="0.25">
      <c r="A454" s="640" t="s">
        <v>70</v>
      </c>
      <c r="B454" s="640"/>
      <c r="C454" s="640"/>
      <c r="D454" s="640"/>
      <c r="E454" s="640"/>
      <c r="F454" s="640"/>
      <c r="G454" s="640"/>
      <c r="H454" s="617" t="s">
        <v>717</v>
      </c>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18"/>
      <c r="AL454" s="618"/>
      <c r="AM454" s="618"/>
      <c r="AN454" s="618"/>
      <c r="AO454" s="618"/>
      <c r="AP454" s="618"/>
      <c r="AQ454" s="618"/>
      <c r="AR454" s="618"/>
      <c r="AS454" s="618"/>
      <c r="AT454" s="619"/>
      <c r="AU454" s="589"/>
      <c r="AV454" s="589"/>
      <c r="AW454" s="589"/>
      <c r="AX454" s="589"/>
      <c r="AY454" s="589"/>
      <c r="AZ454" s="589"/>
      <c r="BA454" s="589"/>
      <c r="BB454" s="589"/>
      <c r="BC454" s="552">
        <v>1</v>
      </c>
      <c r="BD454" s="552"/>
      <c r="BE454" s="552"/>
      <c r="BF454" s="552"/>
      <c r="BG454" s="552"/>
      <c r="BH454" s="552"/>
      <c r="BI454" s="552"/>
      <c r="BJ454" s="552"/>
      <c r="BK454" s="552"/>
      <c r="BL454" s="552"/>
      <c r="BM454" s="552"/>
      <c r="BN454" s="552"/>
      <c r="BO454" s="552"/>
      <c r="BP454" s="552"/>
      <c r="BQ454" s="552"/>
      <c r="BR454" s="552"/>
      <c r="BS454" s="553">
        <f t="shared" ref="BS454:BS456" si="11">CI454/BC454</f>
        <v>1500</v>
      </c>
      <c r="BT454" s="553"/>
      <c r="BU454" s="553"/>
      <c r="BV454" s="553"/>
      <c r="BW454" s="553"/>
      <c r="BX454" s="553"/>
      <c r="BY454" s="553"/>
      <c r="BZ454" s="553"/>
      <c r="CA454" s="553"/>
      <c r="CB454" s="553"/>
      <c r="CC454" s="553"/>
      <c r="CD454" s="553"/>
      <c r="CE454" s="553"/>
      <c r="CF454" s="553"/>
      <c r="CG454" s="553"/>
      <c r="CH454" s="553"/>
      <c r="CI454" s="553">
        <v>1500</v>
      </c>
      <c r="CJ454" s="553"/>
      <c r="CK454" s="553"/>
      <c r="CL454" s="553"/>
      <c r="CM454" s="553"/>
      <c r="CN454" s="553"/>
      <c r="CO454" s="553"/>
      <c r="CP454" s="553"/>
      <c r="CQ454" s="553"/>
      <c r="CR454" s="553"/>
      <c r="CS454" s="553"/>
      <c r="CT454" s="553"/>
      <c r="CU454" s="553"/>
      <c r="CV454" s="553"/>
      <c r="CW454" s="553"/>
      <c r="CX454" s="553"/>
      <c r="CY454" s="553"/>
      <c r="CZ454" s="553"/>
    </row>
    <row r="455" spans="1:104" s="4" customFormat="1" ht="15" customHeight="1" x14ac:dyDescent="0.25">
      <c r="A455" s="640" t="s">
        <v>71</v>
      </c>
      <c r="B455" s="640"/>
      <c r="C455" s="640"/>
      <c r="D455" s="640"/>
      <c r="E455" s="640"/>
      <c r="F455" s="640"/>
      <c r="G455" s="640"/>
      <c r="H455" s="617" t="s">
        <v>718</v>
      </c>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18"/>
      <c r="AL455" s="618"/>
      <c r="AM455" s="618"/>
      <c r="AN455" s="618"/>
      <c r="AO455" s="618"/>
      <c r="AP455" s="618"/>
      <c r="AQ455" s="618"/>
      <c r="AR455" s="618"/>
      <c r="AS455" s="618"/>
      <c r="AT455" s="619"/>
      <c r="AU455" s="589"/>
      <c r="AV455" s="589"/>
      <c r="AW455" s="589"/>
      <c r="AX455" s="589"/>
      <c r="AY455" s="589"/>
      <c r="AZ455" s="589"/>
      <c r="BA455" s="589"/>
      <c r="BB455" s="589"/>
      <c r="BC455" s="552">
        <v>5</v>
      </c>
      <c r="BD455" s="552"/>
      <c r="BE455" s="552"/>
      <c r="BF455" s="552"/>
      <c r="BG455" s="552"/>
      <c r="BH455" s="552"/>
      <c r="BI455" s="552"/>
      <c r="BJ455" s="552"/>
      <c r="BK455" s="552"/>
      <c r="BL455" s="552"/>
      <c r="BM455" s="552"/>
      <c r="BN455" s="552"/>
      <c r="BO455" s="552"/>
      <c r="BP455" s="552"/>
      <c r="BQ455" s="552"/>
      <c r="BR455" s="552"/>
      <c r="BS455" s="553">
        <f t="shared" si="11"/>
        <v>4300</v>
      </c>
      <c r="BT455" s="553"/>
      <c r="BU455" s="553"/>
      <c r="BV455" s="553"/>
      <c r="BW455" s="553"/>
      <c r="BX455" s="553"/>
      <c r="BY455" s="553"/>
      <c r="BZ455" s="553"/>
      <c r="CA455" s="553"/>
      <c r="CB455" s="553"/>
      <c r="CC455" s="553"/>
      <c r="CD455" s="553"/>
      <c r="CE455" s="553"/>
      <c r="CF455" s="553"/>
      <c r="CG455" s="553"/>
      <c r="CH455" s="553"/>
      <c r="CI455" s="553">
        <v>21500</v>
      </c>
      <c r="CJ455" s="553"/>
      <c r="CK455" s="553"/>
      <c r="CL455" s="553"/>
      <c r="CM455" s="553"/>
      <c r="CN455" s="553"/>
      <c r="CO455" s="553"/>
      <c r="CP455" s="553"/>
      <c r="CQ455" s="553"/>
      <c r="CR455" s="553"/>
      <c r="CS455" s="553"/>
      <c r="CT455" s="553"/>
      <c r="CU455" s="553"/>
      <c r="CV455" s="553"/>
      <c r="CW455" s="553"/>
      <c r="CX455" s="553"/>
      <c r="CY455" s="553"/>
      <c r="CZ455" s="553"/>
    </row>
    <row r="456" spans="1:104" s="4" customFormat="1" ht="15" customHeight="1" x14ac:dyDescent="0.25">
      <c r="A456" s="640" t="s">
        <v>348</v>
      </c>
      <c r="B456" s="640"/>
      <c r="C456" s="640"/>
      <c r="D456" s="640"/>
      <c r="E456" s="640"/>
      <c r="F456" s="640"/>
      <c r="G456" s="640"/>
      <c r="H456" s="617" t="s">
        <v>719</v>
      </c>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18"/>
      <c r="AL456" s="618"/>
      <c r="AM456" s="618"/>
      <c r="AN456" s="618"/>
      <c r="AO456" s="618"/>
      <c r="AP456" s="618"/>
      <c r="AQ456" s="618"/>
      <c r="AR456" s="618"/>
      <c r="AS456" s="618"/>
      <c r="AT456" s="619"/>
      <c r="AU456" s="589"/>
      <c r="AV456" s="589"/>
      <c r="AW456" s="589"/>
      <c r="AX456" s="589"/>
      <c r="AY456" s="589"/>
      <c r="AZ456" s="589"/>
      <c r="BA456" s="589"/>
      <c r="BB456" s="589"/>
      <c r="BC456" s="552">
        <v>2</v>
      </c>
      <c r="BD456" s="552"/>
      <c r="BE456" s="552"/>
      <c r="BF456" s="552"/>
      <c r="BG456" s="552"/>
      <c r="BH456" s="552"/>
      <c r="BI456" s="552"/>
      <c r="BJ456" s="552"/>
      <c r="BK456" s="552"/>
      <c r="BL456" s="552"/>
      <c r="BM456" s="552"/>
      <c r="BN456" s="552"/>
      <c r="BO456" s="552"/>
      <c r="BP456" s="552"/>
      <c r="BQ456" s="552"/>
      <c r="BR456" s="552"/>
      <c r="BS456" s="553">
        <f t="shared" si="11"/>
        <v>57</v>
      </c>
      <c r="BT456" s="553"/>
      <c r="BU456" s="553"/>
      <c r="BV456" s="553"/>
      <c r="BW456" s="553"/>
      <c r="BX456" s="553"/>
      <c r="BY456" s="553"/>
      <c r="BZ456" s="553"/>
      <c r="CA456" s="553"/>
      <c r="CB456" s="553"/>
      <c r="CC456" s="553"/>
      <c r="CD456" s="553"/>
      <c r="CE456" s="553"/>
      <c r="CF456" s="553"/>
      <c r="CG456" s="553"/>
      <c r="CH456" s="553"/>
      <c r="CI456" s="553">
        <v>114</v>
      </c>
      <c r="CJ456" s="553"/>
      <c r="CK456" s="553"/>
      <c r="CL456" s="553"/>
      <c r="CM456" s="553"/>
      <c r="CN456" s="553"/>
      <c r="CO456" s="553"/>
      <c r="CP456" s="553"/>
      <c r="CQ456" s="553"/>
      <c r="CR456" s="553"/>
      <c r="CS456" s="553"/>
      <c r="CT456" s="553"/>
      <c r="CU456" s="553"/>
      <c r="CV456" s="553"/>
      <c r="CW456" s="553"/>
      <c r="CX456" s="553"/>
      <c r="CY456" s="553"/>
      <c r="CZ456" s="553"/>
    </row>
    <row r="457" spans="1:104" s="4" customFormat="1" ht="15" customHeight="1" x14ac:dyDescent="0.25">
      <c r="A457" s="630" t="s">
        <v>262</v>
      </c>
      <c r="B457" s="631"/>
      <c r="C457" s="631"/>
      <c r="D457" s="631"/>
      <c r="E457" s="631"/>
      <c r="F457" s="631"/>
      <c r="G457" s="631"/>
      <c r="H457" s="631"/>
      <c r="I457" s="631"/>
      <c r="J457" s="631"/>
      <c r="K457" s="631"/>
      <c r="L457" s="631"/>
      <c r="M457" s="631"/>
      <c r="N457" s="631"/>
      <c r="O457" s="631"/>
      <c r="P457" s="631"/>
      <c r="Q457" s="631"/>
      <c r="R457" s="631"/>
      <c r="S457" s="631"/>
      <c r="T457" s="631"/>
      <c r="U457" s="631"/>
      <c r="V457" s="631"/>
      <c r="W457" s="631"/>
      <c r="X457" s="631"/>
      <c r="Y457" s="631"/>
      <c r="Z457" s="631"/>
      <c r="AA457" s="631"/>
      <c r="AB457" s="631"/>
      <c r="AC457" s="631"/>
      <c r="AD457" s="631"/>
      <c r="AE457" s="631"/>
      <c r="AF457" s="631"/>
      <c r="AG457" s="631"/>
      <c r="AH457" s="631"/>
      <c r="AI457" s="631"/>
      <c r="AJ457" s="631"/>
      <c r="AK457" s="631"/>
      <c r="AL457" s="631"/>
      <c r="AM457" s="631"/>
      <c r="AN457" s="631"/>
      <c r="AO457" s="631"/>
      <c r="AP457" s="631"/>
      <c r="AQ457" s="631"/>
      <c r="AR457" s="631"/>
      <c r="AS457" s="631"/>
      <c r="AT457" s="631"/>
      <c r="AU457" s="631"/>
      <c r="AV457" s="631"/>
      <c r="AW457" s="631"/>
      <c r="AX457" s="631"/>
      <c r="AY457" s="631"/>
      <c r="AZ457" s="631"/>
      <c r="BA457" s="631"/>
      <c r="BB457" s="632"/>
      <c r="BC457" s="552" t="s">
        <v>4</v>
      </c>
      <c r="BD457" s="552"/>
      <c r="BE457" s="552"/>
      <c r="BF457" s="552"/>
      <c r="BG457" s="552"/>
      <c r="BH457" s="552"/>
      <c r="BI457" s="552"/>
      <c r="BJ457" s="552"/>
      <c r="BK457" s="552"/>
      <c r="BL457" s="552"/>
      <c r="BM457" s="552"/>
      <c r="BN457" s="552"/>
      <c r="BO457" s="552"/>
      <c r="BP457" s="552"/>
      <c r="BQ457" s="552"/>
      <c r="BR457" s="552"/>
      <c r="BS457" s="552" t="s">
        <v>4</v>
      </c>
      <c r="BT457" s="552"/>
      <c r="BU457" s="552"/>
      <c r="BV457" s="552"/>
      <c r="BW457" s="552"/>
      <c r="BX457" s="552"/>
      <c r="BY457" s="552"/>
      <c r="BZ457" s="552"/>
      <c r="CA457" s="552"/>
      <c r="CB457" s="552"/>
      <c r="CC457" s="552"/>
      <c r="CD457" s="552"/>
      <c r="CE457" s="552"/>
      <c r="CF457" s="552"/>
      <c r="CG457" s="552"/>
      <c r="CH457" s="552"/>
      <c r="CI457" s="608">
        <f>SUM(CI453:CZ456)</f>
        <v>67600</v>
      </c>
      <c r="CJ457" s="636"/>
      <c r="CK457" s="636"/>
      <c r="CL457" s="636"/>
      <c r="CM457" s="636"/>
      <c r="CN457" s="636"/>
      <c r="CO457" s="636"/>
      <c r="CP457" s="636"/>
      <c r="CQ457" s="636"/>
      <c r="CR457" s="636"/>
      <c r="CS457" s="636"/>
      <c r="CT457" s="636"/>
      <c r="CU457" s="636"/>
      <c r="CV457" s="636"/>
      <c r="CW457" s="636"/>
      <c r="CX457" s="636"/>
      <c r="CY457" s="636"/>
      <c r="CZ457" s="637"/>
    </row>
    <row r="458" spans="1:104" s="4" customFormat="1" ht="15" customHeight="1" x14ac:dyDescent="0.25">
      <c r="A458" s="668" t="s">
        <v>55</v>
      </c>
      <c r="B458" s="669"/>
      <c r="C458" s="669"/>
      <c r="D458" s="669"/>
      <c r="E458" s="669"/>
      <c r="F458" s="669"/>
      <c r="G458" s="669"/>
      <c r="H458" s="669"/>
      <c r="I458" s="669"/>
      <c r="J458" s="669"/>
      <c r="K458" s="669"/>
      <c r="L458" s="669"/>
      <c r="M458" s="669"/>
      <c r="N458" s="669"/>
      <c r="O458" s="669"/>
      <c r="P458" s="669"/>
      <c r="Q458" s="669"/>
      <c r="R458" s="669"/>
      <c r="S458" s="669"/>
      <c r="T458" s="669"/>
      <c r="U458" s="669"/>
      <c r="V458" s="669"/>
      <c r="W458" s="669"/>
      <c r="X458" s="669"/>
      <c r="Y458" s="669"/>
      <c r="Z458" s="669"/>
      <c r="AA458" s="669"/>
      <c r="AB458" s="669"/>
      <c r="AC458" s="669"/>
      <c r="AD458" s="669"/>
      <c r="AE458" s="669"/>
      <c r="AF458" s="669"/>
      <c r="AG458" s="669"/>
      <c r="AH458" s="669"/>
      <c r="AI458" s="669"/>
      <c r="AJ458" s="669"/>
      <c r="AK458" s="669"/>
      <c r="AL458" s="669"/>
      <c r="AM458" s="669"/>
      <c r="AN458" s="669"/>
      <c r="AO458" s="669"/>
      <c r="AP458" s="669"/>
      <c r="AQ458" s="669"/>
      <c r="AR458" s="669"/>
      <c r="AS458" s="669"/>
      <c r="AT458" s="669"/>
      <c r="AU458" s="669"/>
      <c r="AV458" s="669"/>
      <c r="AW458" s="669"/>
      <c r="AX458" s="669"/>
      <c r="AY458" s="669"/>
      <c r="AZ458" s="669"/>
      <c r="BA458" s="669"/>
      <c r="BB458" s="670"/>
      <c r="BC458" s="552" t="s">
        <v>4</v>
      </c>
      <c r="BD458" s="552"/>
      <c r="BE458" s="552"/>
      <c r="BF458" s="552"/>
      <c r="BG458" s="552"/>
      <c r="BH458" s="552"/>
      <c r="BI458" s="552"/>
      <c r="BJ458" s="552"/>
      <c r="BK458" s="552"/>
      <c r="BL458" s="552"/>
      <c r="BM458" s="552"/>
      <c r="BN458" s="552"/>
      <c r="BO458" s="552"/>
      <c r="BP458" s="552"/>
      <c r="BQ458" s="552"/>
      <c r="BR458" s="552"/>
      <c r="BS458" s="552" t="s">
        <v>4</v>
      </c>
      <c r="BT458" s="552"/>
      <c r="BU458" s="552"/>
      <c r="BV458" s="552"/>
      <c r="BW458" s="552"/>
      <c r="BX458" s="552"/>
      <c r="BY458" s="552"/>
      <c r="BZ458" s="552"/>
      <c r="CA458" s="552"/>
      <c r="CB458" s="552"/>
      <c r="CC458" s="552"/>
      <c r="CD458" s="552"/>
      <c r="CE458" s="552"/>
      <c r="CF458" s="552"/>
      <c r="CG458" s="552"/>
      <c r="CH458" s="552"/>
      <c r="CI458" s="554">
        <f>CI457+CI451</f>
        <v>265215.35999999999</v>
      </c>
      <c r="CJ458" s="645"/>
      <c r="CK458" s="645"/>
      <c r="CL458" s="645"/>
      <c r="CM458" s="645"/>
      <c r="CN458" s="645"/>
      <c r="CO458" s="645"/>
      <c r="CP458" s="645"/>
      <c r="CQ458" s="645"/>
      <c r="CR458" s="645"/>
      <c r="CS458" s="645"/>
      <c r="CT458" s="645"/>
      <c r="CU458" s="645"/>
      <c r="CV458" s="645"/>
      <c r="CW458" s="645"/>
      <c r="CX458" s="645"/>
      <c r="CY458" s="645"/>
      <c r="CZ458" s="645"/>
    </row>
    <row r="459" spans="1:104" s="4" customFormat="1" ht="51.75" hidden="1" customHeight="1" x14ac:dyDescent="0.25">
      <c r="A459" s="682" t="s">
        <v>390</v>
      </c>
      <c r="B459" s="682"/>
      <c r="C459" s="682"/>
      <c r="D459" s="682"/>
      <c r="E459" s="682"/>
      <c r="F459" s="682"/>
      <c r="G459" s="682"/>
      <c r="H459" s="682"/>
      <c r="I459" s="682"/>
      <c r="J459" s="682"/>
      <c r="K459" s="682"/>
      <c r="L459" s="682"/>
      <c r="M459" s="682"/>
      <c r="N459" s="682"/>
      <c r="O459" s="682"/>
      <c r="P459" s="682"/>
      <c r="Q459" s="682"/>
      <c r="R459" s="682"/>
      <c r="S459" s="682"/>
      <c r="T459" s="682"/>
      <c r="U459" s="682"/>
      <c r="V459" s="682"/>
      <c r="W459" s="682"/>
      <c r="X459" s="682"/>
      <c r="Y459" s="682"/>
      <c r="Z459" s="682"/>
      <c r="AA459" s="682"/>
      <c r="AB459" s="682"/>
      <c r="AC459" s="682"/>
      <c r="AD459" s="682"/>
      <c r="AE459" s="682"/>
      <c r="AF459" s="682"/>
      <c r="AG459" s="682"/>
      <c r="AH459" s="682"/>
      <c r="AI459" s="682"/>
      <c r="AJ459" s="682"/>
      <c r="AK459" s="682"/>
      <c r="AL459" s="682"/>
      <c r="AM459" s="682"/>
      <c r="AN459" s="682"/>
      <c r="AO459" s="682"/>
      <c r="AP459" s="682"/>
      <c r="AQ459" s="682"/>
      <c r="AR459" s="682"/>
      <c r="AS459" s="682"/>
      <c r="AT459" s="682"/>
      <c r="AU459" s="682"/>
      <c r="AV459" s="682"/>
      <c r="AW459" s="682"/>
      <c r="AX459" s="682"/>
      <c r="AY459" s="682"/>
      <c r="AZ459" s="682"/>
      <c r="BA459" s="682"/>
      <c r="BB459" s="682"/>
      <c r="BC459" s="682"/>
      <c r="BD459" s="682"/>
      <c r="BE459" s="682"/>
      <c r="BF459" s="682"/>
      <c r="BG459" s="682"/>
      <c r="BH459" s="682"/>
      <c r="BI459" s="682"/>
      <c r="BJ459" s="682"/>
      <c r="BK459" s="682"/>
      <c r="BL459" s="682"/>
      <c r="BM459" s="682"/>
      <c r="BN459" s="682"/>
      <c r="BO459" s="682"/>
      <c r="BP459" s="682"/>
      <c r="BQ459" s="682"/>
      <c r="BR459" s="682"/>
      <c r="BS459" s="682"/>
      <c r="BT459" s="682"/>
      <c r="BU459" s="682"/>
      <c r="BV459" s="682"/>
      <c r="BW459" s="682"/>
      <c r="BX459" s="682"/>
      <c r="BY459" s="682"/>
      <c r="BZ459" s="682"/>
      <c r="CA459" s="682"/>
      <c r="CB459" s="682"/>
      <c r="CC459" s="682"/>
      <c r="CD459" s="682"/>
      <c r="CE459" s="682"/>
      <c r="CF459" s="682"/>
      <c r="CG459" s="682"/>
      <c r="CH459" s="682"/>
      <c r="CI459" s="682"/>
      <c r="CJ459" s="682"/>
      <c r="CK459" s="682"/>
      <c r="CL459" s="682"/>
      <c r="CM459" s="682"/>
      <c r="CN459" s="682"/>
      <c r="CO459" s="682"/>
      <c r="CP459" s="682"/>
      <c r="CQ459" s="682"/>
      <c r="CR459" s="682"/>
      <c r="CS459" s="682"/>
      <c r="CT459" s="682"/>
      <c r="CU459" s="682"/>
      <c r="CV459" s="682"/>
      <c r="CW459" s="682"/>
      <c r="CX459" s="682"/>
      <c r="CY459" s="682"/>
      <c r="CZ459" s="682"/>
    </row>
    <row r="460" spans="1:104" s="4" customFormat="1" ht="15" customHeight="1" x14ac:dyDescent="0.25">
      <c r="A460" s="279"/>
      <c r="B460" s="279"/>
      <c r="C460" s="279"/>
      <c r="D460" s="279"/>
      <c r="E460" s="279"/>
      <c r="F460" s="279"/>
      <c r="G460" s="279"/>
      <c r="H460" s="279"/>
      <c r="I460" s="279"/>
      <c r="J460" s="279"/>
      <c r="K460" s="279"/>
      <c r="L460" s="279"/>
      <c r="M460" s="279"/>
      <c r="N460" s="279"/>
      <c r="O460" s="279"/>
      <c r="P460" s="279"/>
      <c r="Q460" s="279"/>
      <c r="R460" s="279"/>
      <c r="S460" s="279"/>
      <c r="T460" s="279"/>
      <c r="U460" s="279"/>
      <c r="V460" s="279"/>
      <c r="W460" s="279"/>
      <c r="X460" s="279"/>
      <c r="Y460" s="279"/>
      <c r="Z460" s="279"/>
      <c r="AA460" s="279"/>
      <c r="AB460" s="279"/>
      <c r="AC460" s="279"/>
      <c r="AD460" s="279"/>
      <c r="AE460" s="279"/>
      <c r="AF460" s="279"/>
      <c r="AG460" s="279"/>
      <c r="AH460" s="279"/>
      <c r="AI460" s="279"/>
      <c r="AJ460" s="279"/>
      <c r="AK460" s="279"/>
      <c r="AL460" s="279"/>
      <c r="AM460" s="279"/>
      <c r="AN460" s="279"/>
      <c r="AO460" s="279"/>
      <c r="AP460" s="279"/>
      <c r="AQ460" s="279"/>
      <c r="AR460" s="279"/>
      <c r="AS460" s="279"/>
      <c r="AT460" s="279"/>
      <c r="AU460" s="279"/>
      <c r="AV460" s="279"/>
      <c r="AW460" s="279"/>
      <c r="AX460" s="279"/>
      <c r="AY460" s="279"/>
      <c r="AZ460" s="279"/>
      <c r="BA460" s="279"/>
      <c r="BB460" s="279"/>
      <c r="BC460" s="300"/>
      <c r="BD460" s="300"/>
      <c r="BE460" s="300"/>
      <c r="BF460" s="300"/>
      <c r="BG460" s="300"/>
      <c r="BH460" s="300"/>
      <c r="BI460" s="300"/>
      <c r="BJ460" s="300"/>
      <c r="BK460" s="300"/>
      <c r="BL460" s="300"/>
      <c r="BM460" s="300"/>
      <c r="BN460" s="300"/>
      <c r="BO460" s="300"/>
      <c r="BP460" s="300"/>
      <c r="BQ460" s="300"/>
      <c r="BR460" s="300"/>
      <c r="BS460" s="300"/>
      <c r="BT460" s="300"/>
      <c r="BU460" s="300"/>
      <c r="BV460" s="300"/>
      <c r="BW460" s="300"/>
      <c r="BX460" s="300"/>
      <c r="BY460" s="300"/>
      <c r="BZ460" s="300"/>
      <c r="CA460" s="300"/>
      <c r="CB460" s="300"/>
      <c r="CC460" s="300"/>
      <c r="CD460" s="300"/>
      <c r="CE460" s="300"/>
      <c r="CF460" s="300"/>
      <c r="CG460" s="300"/>
      <c r="CH460" s="300"/>
      <c r="CI460" s="300"/>
      <c r="CJ460" s="300"/>
      <c r="CK460" s="300"/>
      <c r="CL460" s="300"/>
      <c r="CM460" s="300"/>
      <c r="CN460" s="300"/>
      <c r="CO460" s="300"/>
      <c r="CP460" s="300"/>
      <c r="CQ460" s="300"/>
      <c r="CR460" s="300"/>
      <c r="CS460" s="300"/>
      <c r="CT460" s="300"/>
      <c r="CU460" s="300"/>
      <c r="CV460" s="300"/>
      <c r="CW460" s="300"/>
      <c r="CX460" s="300"/>
      <c r="CY460" s="300"/>
      <c r="CZ460" s="300"/>
    </row>
    <row r="461" spans="1:104" s="209" customFormat="1" ht="14.25" x14ac:dyDescent="0.2">
      <c r="A461" s="644" t="s">
        <v>714</v>
      </c>
      <c r="B461" s="644"/>
      <c r="C461" s="644"/>
      <c r="D461" s="644"/>
      <c r="E461" s="644"/>
      <c r="F461" s="644"/>
      <c r="G461" s="644"/>
      <c r="H461" s="644"/>
      <c r="I461" s="644"/>
      <c r="J461" s="644"/>
      <c r="K461" s="644"/>
      <c r="L461" s="644"/>
      <c r="M461" s="644"/>
      <c r="N461" s="644"/>
      <c r="O461" s="644"/>
      <c r="P461" s="644"/>
      <c r="Q461" s="644"/>
      <c r="R461" s="644"/>
      <c r="S461" s="644"/>
      <c r="T461" s="644"/>
      <c r="U461" s="644"/>
      <c r="V461" s="644"/>
      <c r="W461" s="644"/>
      <c r="X461" s="644"/>
      <c r="Y461" s="644"/>
      <c r="Z461" s="644"/>
      <c r="AA461" s="644"/>
      <c r="AB461" s="644"/>
      <c r="AC461" s="644"/>
      <c r="AD461" s="644"/>
      <c r="AE461" s="644"/>
      <c r="AF461" s="644"/>
      <c r="AG461" s="644"/>
      <c r="AH461" s="644"/>
      <c r="AI461" s="644"/>
      <c r="AJ461" s="644"/>
      <c r="AK461" s="644"/>
      <c r="AL461" s="644"/>
      <c r="AM461" s="644"/>
      <c r="AN461" s="644"/>
      <c r="AO461" s="644"/>
      <c r="AP461" s="644"/>
      <c r="AQ461" s="644"/>
      <c r="AR461" s="644"/>
      <c r="AS461" s="644"/>
      <c r="AT461" s="644"/>
      <c r="AU461" s="644"/>
      <c r="AV461" s="644"/>
      <c r="AW461" s="644"/>
      <c r="AX461" s="644"/>
      <c r="AY461" s="644"/>
      <c r="AZ461" s="644"/>
      <c r="BA461" s="644"/>
      <c r="BB461" s="644"/>
      <c r="BC461" s="644"/>
      <c r="BD461" s="644"/>
      <c r="BE461" s="644"/>
      <c r="BF461" s="644"/>
      <c r="BG461" s="644"/>
      <c r="BH461" s="644"/>
      <c r="BI461" s="644"/>
      <c r="BJ461" s="644"/>
      <c r="BK461" s="644"/>
      <c r="BL461" s="644"/>
      <c r="BM461" s="644"/>
      <c r="BN461" s="644"/>
      <c r="BO461" s="644"/>
      <c r="BP461" s="644"/>
      <c r="BQ461" s="644"/>
      <c r="BR461" s="644"/>
      <c r="BS461" s="644"/>
      <c r="BT461" s="644"/>
      <c r="BU461" s="644"/>
      <c r="BV461" s="644"/>
      <c r="BW461" s="644"/>
      <c r="BX461" s="644"/>
      <c r="BY461" s="644"/>
      <c r="BZ461" s="644"/>
      <c r="CA461" s="644"/>
      <c r="CB461" s="644"/>
      <c r="CC461" s="644"/>
      <c r="CD461" s="644"/>
      <c r="CE461" s="644"/>
      <c r="CF461" s="644"/>
      <c r="CG461" s="644"/>
      <c r="CH461" s="644"/>
      <c r="CI461" s="644"/>
      <c r="CJ461" s="644"/>
      <c r="CK461" s="644"/>
      <c r="CL461" s="644"/>
      <c r="CM461" s="644"/>
      <c r="CN461" s="644"/>
      <c r="CO461" s="644"/>
      <c r="CP461" s="644"/>
      <c r="CQ461" s="644"/>
      <c r="CR461" s="644"/>
      <c r="CS461" s="644"/>
      <c r="CT461" s="644"/>
      <c r="CU461" s="644"/>
      <c r="CV461" s="644"/>
      <c r="CW461" s="644"/>
      <c r="CX461" s="644"/>
      <c r="CY461" s="644"/>
      <c r="CZ461" s="644"/>
    </row>
    <row r="462" spans="1:104" s="209" customFormat="1" ht="14.25" x14ac:dyDescent="0.2">
      <c r="A462" s="302"/>
      <c r="B462" s="302"/>
      <c r="C462" s="302"/>
      <c r="D462" s="302"/>
      <c r="E462" s="302"/>
      <c r="F462" s="302"/>
      <c r="G462" s="302"/>
      <c r="H462" s="302"/>
      <c r="I462" s="302"/>
      <c r="J462" s="302"/>
      <c r="K462" s="302"/>
      <c r="L462" s="302"/>
      <c r="M462" s="302"/>
      <c r="N462" s="302"/>
      <c r="O462" s="302"/>
      <c r="P462" s="302"/>
      <c r="Q462" s="302"/>
      <c r="R462" s="302"/>
      <c r="S462" s="302"/>
      <c r="T462" s="302"/>
      <c r="U462" s="302"/>
      <c r="V462" s="302"/>
      <c r="W462" s="302"/>
      <c r="X462" s="302"/>
      <c r="Y462" s="302"/>
      <c r="Z462" s="302"/>
      <c r="AA462" s="302"/>
      <c r="AB462" s="302"/>
      <c r="AC462" s="302"/>
      <c r="AD462" s="302"/>
      <c r="AE462" s="302"/>
      <c r="AF462" s="302"/>
      <c r="AG462" s="302"/>
      <c r="AH462" s="302"/>
      <c r="AI462" s="302"/>
      <c r="AJ462" s="302"/>
      <c r="AK462" s="302"/>
      <c r="AL462" s="302"/>
      <c r="AM462" s="302"/>
      <c r="AN462" s="302"/>
      <c r="AO462" s="302"/>
      <c r="AP462" s="302"/>
      <c r="AQ462" s="302"/>
      <c r="AR462" s="302"/>
      <c r="AS462" s="302"/>
      <c r="AT462" s="302"/>
      <c r="AU462" s="302"/>
      <c r="AV462" s="302"/>
      <c r="AW462" s="302"/>
      <c r="AX462" s="302"/>
      <c r="AY462" s="302"/>
      <c r="AZ462" s="302"/>
      <c r="BA462" s="302"/>
      <c r="BB462" s="302"/>
      <c r="BC462" s="302"/>
      <c r="BD462" s="302"/>
      <c r="BE462" s="302"/>
      <c r="BF462" s="302"/>
      <c r="BG462" s="302"/>
      <c r="BH462" s="302"/>
      <c r="BI462" s="302"/>
      <c r="BJ462" s="302"/>
      <c r="BK462" s="302"/>
      <c r="BL462" s="302"/>
      <c r="BM462" s="302"/>
      <c r="BN462" s="302"/>
      <c r="BO462" s="302"/>
      <c r="BP462" s="302"/>
      <c r="BQ462" s="302"/>
      <c r="BR462" s="302"/>
      <c r="BS462" s="302"/>
      <c r="BT462" s="302"/>
      <c r="BU462" s="302"/>
      <c r="BV462" s="302"/>
      <c r="BW462" s="302"/>
      <c r="BX462" s="302"/>
      <c r="BY462" s="302"/>
      <c r="BZ462" s="302"/>
      <c r="CA462" s="302"/>
      <c r="CB462" s="302"/>
      <c r="CC462" s="302"/>
      <c r="CD462" s="302"/>
      <c r="CE462" s="302"/>
      <c r="CF462" s="302"/>
      <c r="CG462" s="302"/>
      <c r="CH462" s="302"/>
      <c r="CI462" s="302"/>
      <c r="CJ462" s="302"/>
      <c r="CK462" s="302"/>
      <c r="CL462" s="302"/>
      <c r="CM462" s="302"/>
      <c r="CN462" s="302"/>
      <c r="CO462" s="302"/>
      <c r="CP462" s="302"/>
      <c r="CQ462" s="302"/>
      <c r="CR462" s="302"/>
      <c r="CS462" s="302"/>
      <c r="CT462" s="302"/>
      <c r="CU462" s="302"/>
      <c r="CV462" s="302"/>
      <c r="CW462" s="302"/>
      <c r="CX462" s="302"/>
      <c r="CY462" s="302"/>
      <c r="CZ462" s="314"/>
    </row>
    <row r="463" spans="1:104" s="209" customFormat="1" ht="14.25" x14ac:dyDescent="0.2">
      <c r="A463" s="302" t="s">
        <v>46</v>
      </c>
      <c r="B463" s="302"/>
      <c r="C463" s="302"/>
      <c r="D463" s="302"/>
      <c r="E463" s="302"/>
      <c r="F463" s="302"/>
      <c r="G463" s="302"/>
      <c r="H463" s="302"/>
      <c r="I463" s="302"/>
      <c r="J463" s="302"/>
      <c r="K463" s="302"/>
      <c r="L463" s="302"/>
      <c r="M463" s="302"/>
      <c r="N463" s="302"/>
      <c r="O463" s="302"/>
      <c r="P463" s="302"/>
      <c r="Q463" s="302"/>
      <c r="R463" s="302"/>
      <c r="S463" s="302"/>
      <c r="T463" s="302"/>
      <c r="U463" s="302"/>
      <c r="V463" s="302"/>
      <c r="W463" s="604" t="s">
        <v>449</v>
      </c>
      <c r="X463" s="604"/>
      <c r="Y463" s="604"/>
      <c r="Z463" s="604"/>
      <c r="AA463" s="604"/>
      <c r="AB463" s="604"/>
      <c r="AC463" s="604"/>
      <c r="AD463" s="604"/>
      <c r="AE463" s="604"/>
      <c r="AF463" s="604"/>
      <c r="AG463" s="604"/>
      <c r="AH463" s="604"/>
      <c r="AI463" s="604"/>
      <c r="AJ463" s="604"/>
      <c r="AK463" s="604"/>
      <c r="AL463" s="604"/>
      <c r="AM463" s="604"/>
      <c r="AN463" s="604"/>
      <c r="AO463" s="604"/>
      <c r="AP463" s="604"/>
      <c r="AQ463" s="604"/>
      <c r="AR463" s="604"/>
      <c r="AS463" s="604"/>
      <c r="AT463" s="604"/>
      <c r="AU463" s="604"/>
      <c r="AV463" s="604"/>
      <c r="AW463" s="604"/>
      <c r="AX463" s="604"/>
      <c r="AY463" s="604"/>
      <c r="AZ463" s="604"/>
      <c r="BA463" s="604"/>
      <c r="BB463" s="604"/>
      <c r="BC463" s="604"/>
      <c r="BD463" s="604"/>
      <c r="BE463" s="604"/>
      <c r="BF463" s="604"/>
      <c r="BG463" s="604"/>
      <c r="BH463" s="604"/>
      <c r="BI463" s="604"/>
      <c r="BJ463" s="604"/>
      <c r="BK463" s="604"/>
      <c r="BL463" s="604"/>
      <c r="BM463" s="604"/>
      <c r="BN463" s="604"/>
      <c r="BO463" s="604"/>
      <c r="BP463" s="604"/>
      <c r="BQ463" s="604"/>
      <c r="BR463" s="604"/>
      <c r="BS463" s="604"/>
      <c r="BT463" s="604"/>
      <c r="BU463" s="604"/>
      <c r="BV463" s="604"/>
      <c r="BW463" s="604"/>
      <c r="BX463" s="604"/>
      <c r="BY463" s="604"/>
      <c r="BZ463" s="604"/>
      <c r="CA463" s="604"/>
      <c r="CB463" s="604"/>
      <c r="CC463" s="604"/>
      <c r="CD463" s="604"/>
      <c r="CE463" s="604"/>
      <c r="CF463" s="604"/>
      <c r="CG463" s="604"/>
      <c r="CH463" s="604"/>
      <c r="CI463" s="604"/>
      <c r="CJ463" s="604"/>
      <c r="CK463" s="604"/>
      <c r="CL463" s="604"/>
      <c r="CM463" s="604"/>
      <c r="CN463" s="604"/>
      <c r="CO463" s="604"/>
      <c r="CP463" s="604"/>
      <c r="CQ463" s="604"/>
      <c r="CR463" s="604"/>
      <c r="CS463" s="604"/>
      <c r="CT463" s="604"/>
      <c r="CU463" s="604"/>
      <c r="CV463" s="604"/>
      <c r="CW463" s="604"/>
      <c r="CX463" s="604"/>
      <c r="CY463" s="604"/>
      <c r="CZ463" s="604"/>
    </row>
    <row r="464" spans="1:104" s="209" customFormat="1" ht="14.25" x14ac:dyDescent="0.2">
      <c r="A464" s="302"/>
      <c r="B464" s="302"/>
      <c r="C464" s="302"/>
      <c r="D464" s="302"/>
      <c r="E464" s="302"/>
      <c r="F464" s="302"/>
      <c r="G464" s="302"/>
      <c r="H464" s="302"/>
      <c r="I464" s="302"/>
      <c r="J464" s="302"/>
      <c r="K464" s="302"/>
      <c r="L464" s="302"/>
      <c r="M464" s="302"/>
      <c r="N464" s="302"/>
      <c r="O464" s="302"/>
      <c r="P464" s="302"/>
      <c r="Q464" s="302"/>
      <c r="R464" s="302"/>
      <c r="S464" s="302"/>
      <c r="T464" s="302"/>
      <c r="U464" s="302"/>
      <c r="V464" s="302"/>
      <c r="W464" s="302"/>
      <c r="X464" s="302"/>
      <c r="Y464" s="302"/>
      <c r="Z464" s="302"/>
      <c r="AA464" s="302"/>
      <c r="AB464" s="302"/>
      <c r="AC464" s="302"/>
      <c r="AD464" s="302"/>
      <c r="AE464" s="302"/>
      <c r="AF464" s="302"/>
      <c r="AG464" s="302"/>
      <c r="AH464" s="302"/>
      <c r="AI464" s="302"/>
      <c r="AJ464" s="302"/>
      <c r="AK464" s="302"/>
      <c r="AL464" s="302"/>
      <c r="AM464" s="302"/>
      <c r="AN464" s="302"/>
      <c r="AO464" s="302"/>
      <c r="AP464" s="302"/>
      <c r="AQ464" s="302"/>
      <c r="AR464" s="302"/>
      <c r="AS464" s="302"/>
      <c r="AT464" s="302"/>
      <c r="AU464" s="302"/>
      <c r="AV464" s="302"/>
      <c r="AW464" s="302"/>
      <c r="AX464" s="302"/>
      <c r="AY464" s="302"/>
      <c r="AZ464" s="302"/>
      <c r="BA464" s="302"/>
      <c r="BB464" s="302"/>
      <c r="BC464" s="302"/>
      <c r="BD464" s="302"/>
      <c r="BE464" s="302"/>
      <c r="BF464" s="302"/>
      <c r="BG464" s="302"/>
      <c r="BH464" s="302"/>
      <c r="BI464" s="302"/>
      <c r="BJ464" s="302"/>
      <c r="BK464" s="302"/>
      <c r="BL464" s="302"/>
      <c r="BM464" s="302"/>
      <c r="BN464" s="302"/>
      <c r="BO464" s="302"/>
      <c r="BP464" s="302"/>
      <c r="BQ464" s="302"/>
      <c r="BR464" s="302"/>
      <c r="BS464" s="302"/>
      <c r="BT464" s="302"/>
      <c r="BU464" s="302"/>
      <c r="BV464" s="302"/>
      <c r="BW464" s="302"/>
      <c r="BX464" s="302"/>
      <c r="BY464" s="302"/>
      <c r="BZ464" s="302"/>
      <c r="CA464" s="302"/>
      <c r="CB464" s="302"/>
      <c r="CC464" s="302"/>
      <c r="CD464" s="302"/>
      <c r="CE464" s="302"/>
      <c r="CF464" s="302"/>
      <c r="CG464" s="302"/>
      <c r="CH464" s="302"/>
      <c r="CI464" s="302"/>
      <c r="CJ464" s="302"/>
      <c r="CK464" s="302"/>
      <c r="CL464" s="302"/>
      <c r="CM464" s="302"/>
      <c r="CN464" s="302"/>
      <c r="CO464" s="302"/>
      <c r="CP464" s="302"/>
      <c r="CQ464" s="302"/>
      <c r="CR464" s="302"/>
      <c r="CS464" s="302"/>
      <c r="CT464" s="302"/>
      <c r="CU464" s="302"/>
      <c r="CV464" s="302"/>
      <c r="CW464" s="302"/>
      <c r="CX464" s="302"/>
      <c r="CY464" s="302"/>
      <c r="CZ464" s="302"/>
    </row>
    <row r="465" spans="1:104" ht="30" customHeight="1" x14ac:dyDescent="0.25">
      <c r="A465" s="565" t="s">
        <v>48</v>
      </c>
      <c r="B465" s="566"/>
      <c r="C465" s="566"/>
      <c r="D465" s="566"/>
      <c r="E465" s="566"/>
      <c r="F465" s="566"/>
      <c r="G465" s="567"/>
      <c r="H465" s="565" t="s">
        <v>75</v>
      </c>
      <c r="I465" s="566"/>
      <c r="J465" s="566"/>
      <c r="K465" s="566"/>
      <c r="L465" s="566"/>
      <c r="M465" s="566"/>
      <c r="N465" s="566"/>
      <c r="O465" s="566"/>
      <c r="P465" s="566"/>
      <c r="Q465" s="566"/>
      <c r="R465" s="566"/>
      <c r="S465" s="566"/>
      <c r="T465" s="566"/>
      <c r="U465" s="566"/>
      <c r="V465" s="566"/>
      <c r="W465" s="566"/>
      <c r="X465" s="566"/>
      <c r="Y465" s="566"/>
      <c r="Z465" s="566"/>
      <c r="AA465" s="566"/>
      <c r="AB465" s="566"/>
      <c r="AC465" s="566"/>
      <c r="AD465" s="566"/>
      <c r="AE465" s="566"/>
      <c r="AF465" s="566"/>
      <c r="AG465" s="566"/>
      <c r="AH465" s="566"/>
      <c r="AI465" s="566"/>
      <c r="AJ465" s="566"/>
      <c r="AK465" s="566"/>
      <c r="AL465" s="566"/>
      <c r="AM465" s="566"/>
      <c r="AN465" s="566"/>
      <c r="AO465" s="566"/>
      <c r="AP465" s="566"/>
      <c r="AQ465" s="566"/>
      <c r="AR465" s="566"/>
      <c r="AS465" s="566"/>
      <c r="AT465" s="566"/>
      <c r="AU465" s="566"/>
      <c r="AV465" s="566"/>
      <c r="AW465" s="566"/>
      <c r="AX465" s="566"/>
      <c r="AY465" s="566"/>
      <c r="AZ465" s="566"/>
      <c r="BA465" s="566"/>
      <c r="BB465" s="566"/>
      <c r="BC465" s="566"/>
      <c r="BD465" s="566"/>
      <c r="BE465" s="566"/>
      <c r="BF465" s="566"/>
      <c r="BG465" s="566"/>
      <c r="BH465" s="566"/>
      <c r="BI465" s="566"/>
      <c r="BJ465" s="566"/>
      <c r="BK465" s="566"/>
      <c r="BL465" s="566"/>
      <c r="BM465" s="566"/>
      <c r="BN465" s="566"/>
      <c r="BO465" s="566"/>
      <c r="BP465" s="566"/>
      <c r="BQ465" s="566"/>
      <c r="BR465" s="567"/>
      <c r="BS465" s="589" t="s">
        <v>261</v>
      </c>
      <c r="BT465" s="589"/>
      <c r="BU465" s="589"/>
      <c r="BV465" s="589"/>
      <c r="BW465" s="589"/>
      <c r="BX465" s="589"/>
      <c r="BY465" s="589"/>
      <c r="BZ465" s="589"/>
      <c r="CA465" s="589"/>
      <c r="CB465" s="589"/>
      <c r="CC465" s="589"/>
      <c r="CD465" s="589"/>
      <c r="CE465" s="589"/>
      <c r="CF465" s="589"/>
      <c r="CG465" s="589"/>
      <c r="CH465" s="589"/>
      <c r="CI465" s="589" t="s">
        <v>96</v>
      </c>
      <c r="CJ465" s="589"/>
      <c r="CK465" s="589"/>
      <c r="CL465" s="589"/>
      <c r="CM465" s="589"/>
      <c r="CN465" s="589"/>
      <c r="CO465" s="589"/>
      <c r="CP465" s="589"/>
      <c r="CQ465" s="589"/>
      <c r="CR465" s="589"/>
      <c r="CS465" s="589"/>
      <c r="CT465" s="589"/>
      <c r="CU465" s="589"/>
      <c r="CV465" s="589"/>
      <c r="CW465" s="589"/>
      <c r="CX465" s="589"/>
      <c r="CY465" s="589"/>
      <c r="CZ465" s="589"/>
    </row>
    <row r="466" spans="1:104" s="5" customFormat="1" ht="12.75" x14ac:dyDescent="0.2">
      <c r="A466" s="582">
        <v>1</v>
      </c>
      <c r="B466" s="582"/>
      <c r="C466" s="582"/>
      <c r="D466" s="582"/>
      <c r="E466" s="582"/>
      <c r="F466" s="582"/>
      <c r="G466" s="582"/>
      <c r="H466" s="582">
        <v>2</v>
      </c>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2"/>
      <c r="AL466" s="582"/>
      <c r="AM466" s="582"/>
      <c r="AN466" s="582"/>
      <c r="AO466" s="582"/>
      <c r="AP466" s="582"/>
      <c r="AQ466" s="582"/>
      <c r="AR466" s="582"/>
      <c r="AS466" s="582"/>
      <c r="AT466" s="582"/>
      <c r="AU466" s="582"/>
      <c r="AV466" s="582"/>
      <c r="AW466" s="582"/>
      <c r="AX466" s="582"/>
      <c r="AY466" s="582"/>
      <c r="AZ466" s="582"/>
      <c r="BA466" s="582"/>
      <c r="BB466" s="582"/>
      <c r="BC466" s="582"/>
      <c r="BD466" s="582"/>
      <c r="BE466" s="582"/>
      <c r="BF466" s="582"/>
      <c r="BG466" s="582"/>
      <c r="BH466" s="582"/>
      <c r="BI466" s="582"/>
      <c r="BJ466" s="582"/>
      <c r="BK466" s="582"/>
      <c r="BL466" s="582"/>
      <c r="BM466" s="582"/>
      <c r="BN466" s="582"/>
      <c r="BO466" s="582"/>
      <c r="BP466" s="582"/>
      <c r="BQ466" s="582"/>
      <c r="BR466" s="582"/>
      <c r="BS466" s="582">
        <v>3</v>
      </c>
      <c r="BT466" s="582"/>
      <c r="BU466" s="582"/>
      <c r="BV466" s="582"/>
      <c r="BW466" s="582"/>
      <c r="BX466" s="582"/>
      <c r="BY466" s="582"/>
      <c r="BZ466" s="582"/>
      <c r="CA466" s="582"/>
      <c r="CB466" s="582"/>
      <c r="CC466" s="582"/>
      <c r="CD466" s="582"/>
      <c r="CE466" s="582"/>
      <c r="CF466" s="582"/>
      <c r="CG466" s="582"/>
      <c r="CH466" s="582"/>
      <c r="CI466" s="582">
        <v>4</v>
      </c>
      <c r="CJ466" s="582"/>
      <c r="CK466" s="582"/>
      <c r="CL466" s="582"/>
      <c r="CM466" s="582"/>
      <c r="CN466" s="582"/>
      <c r="CO466" s="582"/>
      <c r="CP466" s="582"/>
      <c r="CQ466" s="582"/>
      <c r="CR466" s="582"/>
      <c r="CS466" s="582"/>
      <c r="CT466" s="582"/>
      <c r="CU466" s="582"/>
      <c r="CV466" s="582"/>
      <c r="CW466" s="582"/>
      <c r="CX466" s="582"/>
      <c r="CY466" s="582"/>
      <c r="CZ466" s="582"/>
    </row>
    <row r="467" spans="1:104" s="198" customFormat="1" ht="15" customHeight="1" x14ac:dyDescent="0.25">
      <c r="A467" s="611" t="s">
        <v>438</v>
      </c>
      <c r="B467" s="612"/>
      <c r="C467" s="612"/>
      <c r="D467" s="612"/>
      <c r="E467" s="612"/>
      <c r="F467" s="612"/>
      <c r="G467" s="612"/>
      <c r="H467" s="612"/>
      <c r="I467" s="612"/>
      <c r="J467" s="612"/>
      <c r="K467" s="612"/>
      <c r="L467" s="612"/>
      <c r="M467" s="612"/>
      <c r="N467" s="612"/>
      <c r="O467" s="612"/>
      <c r="P467" s="612"/>
      <c r="Q467" s="612"/>
      <c r="R467" s="612"/>
      <c r="S467" s="612"/>
      <c r="T467" s="612"/>
      <c r="U467" s="612"/>
      <c r="V467" s="612"/>
      <c r="W467" s="612"/>
      <c r="X467" s="612"/>
      <c r="Y467" s="612"/>
      <c r="Z467" s="612"/>
      <c r="AA467" s="612"/>
      <c r="AB467" s="612"/>
      <c r="AC467" s="612"/>
      <c r="AD467" s="612"/>
      <c r="AE467" s="612"/>
      <c r="AF467" s="612"/>
      <c r="AG467" s="612"/>
      <c r="AH467" s="612"/>
      <c r="AI467" s="612"/>
      <c r="AJ467" s="612"/>
      <c r="AK467" s="612"/>
      <c r="AL467" s="612"/>
      <c r="AM467" s="612"/>
      <c r="AN467" s="612"/>
      <c r="AO467" s="612"/>
      <c r="AP467" s="612"/>
      <c r="AQ467" s="612"/>
      <c r="AR467" s="612"/>
      <c r="AS467" s="612"/>
      <c r="AT467" s="612"/>
      <c r="AU467" s="612"/>
      <c r="AV467" s="612"/>
      <c r="AW467" s="612"/>
      <c r="AX467" s="612"/>
      <c r="AY467" s="612"/>
      <c r="AZ467" s="612"/>
      <c r="BA467" s="612"/>
      <c r="BB467" s="612"/>
      <c r="BC467" s="612"/>
      <c r="BD467" s="612"/>
      <c r="BE467" s="612"/>
      <c r="BF467" s="612"/>
      <c r="BG467" s="612"/>
      <c r="BH467" s="612"/>
      <c r="BI467" s="612"/>
      <c r="BJ467" s="612"/>
      <c r="BK467" s="612"/>
      <c r="BL467" s="612"/>
      <c r="BM467" s="612"/>
      <c r="BN467" s="612"/>
      <c r="BO467" s="612"/>
      <c r="BP467" s="612"/>
      <c r="BQ467" s="612"/>
      <c r="BR467" s="612"/>
      <c r="BS467" s="612"/>
      <c r="BT467" s="612"/>
      <c r="BU467" s="612"/>
      <c r="BV467" s="612"/>
      <c r="BW467" s="612"/>
      <c r="BX467" s="612"/>
      <c r="BY467" s="612"/>
      <c r="BZ467" s="612"/>
      <c r="CA467" s="612"/>
      <c r="CB467" s="612"/>
      <c r="CC467" s="612"/>
      <c r="CD467" s="612"/>
      <c r="CE467" s="612"/>
      <c r="CF467" s="612"/>
      <c r="CG467" s="612"/>
      <c r="CH467" s="612"/>
      <c r="CI467" s="612"/>
      <c r="CJ467" s="612"/>
      <c r="CK467" s="612"/>
      <c r="CL467" s="612"/>
      <c r="CM467" s="612"/>
      <c r="CN467" s="612"/>
      <c r="CO467" s="612"/>
      <c r="CP467" s="612"/>
      <c r="CQ467" s="612"/>
      <c r="CR467" s="612"/>
      <c r="CS467" s="612"/>
      <c r="CT467" s="612"/>
      <c r="CU467" s="612"/>
      <c r="CV467" s="612"/>
      <c r="CW467" s="612"/>
      <c r="CX467" s="612"/>
      <c r="CY467" s="612"/>
      <c r="CZ467" s="613"/>
    </row>
    <row r="468" spans="1:104" ht="32.25" customHeight="1" x14ac:dyDescent="0.25">
      <c r="A468" s="640" t="s">
        <v>424</v>
      </c>
      <c r="B468" s="640"/>
      <c r="C468" s="640"/>
      <c r="D468" s="640"/>
      <c r="E468" s="640"/>
      <c r="F468" s="640"/>
      <c r="G468" s="640"/>
      <c r="H468" s="617" t="s">
        <v>515</v>
      </c>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18"/>
      <c r="AL468" s="618"/>
      <c r="AM468" s="618"/>
      <c r="AN468" s="618"/>
      <c r="AO468" s="618"/>
      <c r="AP468" s="618"/>
      <c r="AQ468" s="618"/>
      <c r="AR468" s="618"/>
      <c r="AS468" s="618"/>
      <c r="AT468" s="618"/>
      <c r="AU468" s="618"/>
      <c r="AV468" s="618"/>
      <c r="AW468" s="618"/>
      <c r="AX468" s="618"/>
      <c r="AY468" s="618"/>
      <c r="AZ468" s="618"/>
      <c r="BA468" s="618"/>
      <c r="BB468" s="618"/>
      <c r="BC468" s="618"/>
      <c r="BD468" s="618"/>
      <c r="BE468" s="618"/>
      <c r="BF468" s="618"/>
      <c r="BG468" s="618"/>
      <c r="BH468" s="618"/>
      <c r="BI468" s="618"/>
      <c r="BJ468" s="618"/>
      <c r="BK468" s="618"/>
      <c r="BL468" s="618"/>
      <c r="BM468" s="618"/>
      <c r="BN468" s="618"/>
      <c r="BO468" s="618"/>
      <c r="BP468" s="618"/>
      <c r="BQ468" s="618"/>
      <c r="BR468" s="619"/>
      <c r="BS468" s="552">
        <v>1</v>
      </c>
      <c r="BT468" s="552"/>
      <c r="BU468" s="552"/>
      <c r="BV468" s="552"/>
      <c r="BW468" s="552"/>
      <c r="BX468" s="552"/>
      <c r="BY468" s="552"/>
      <c r="BZ468" s="552"/>
      <c r="CA468" s="552"/>
      <c r="CB468" s="552"/>
      <c r="CC468" s="552"/>
      <c r="CD468" s="552"/>
      <c r="CE468" s="552"/>
      <c r="CF468" s="552"/>
      <c r="CG468" s="552"/>
      <c r="CH468" s="552"/>
      <c r="CI468" s="553">
        <v>3887.36</v>
      </c>
      <c r="CJ468" s="553"/>
      <c r="CK468" s="553"/>
      <c r="CL468" s="553"/>
      <c r="CM468" s="553"/>
      <c r="CN468" s="553"/>
      <c r="CO468" s="553"/>
      <c r="CP468" s="553"/>
      <c r="CQ468" s="553"/>
      <c r="CR468" s="553"/>
      <c r="CS468" s="553"/>
      <c r="CT468" s="553"/>
      <c r="CU468" s="553"/>
      <c r="CV468" s="553"/>
      <c r="CW468" s="553"/>
      <c r="CX468" s="553"/>
      <c r="CY468" s="553"/>
      <c r="CZ468" s="553"/>
    </row>
    <row r="469" spans="1:104" ht="15" customHeight="1" x14ac:dyDescent="0.25">
      <c r="A469" s="549" t="s">
        <v>262</v>
      </c>
      <c r="B469" s="550"/>
      <c r="C469" s="550"/>
      <c r="D469" s="550"/>
      <c r="E469" s="550"/>
      <c r="F469" s="550"/>
      <c r="G469" s="550"/>
      <c r="H469" s="550"/>
      <c r="I469" s="550"/>
      <c r="J469" s="550"/>
      <c r="K469" s="550"/>
      <c r="L469" s="550"/>
      <c r="M469" s="550"/>
      <c r="N469" s="550"/>
      <c r="O469" s="550"/>
      <c r="P469" s="550"/>
      <c r="Q469" s="550"/>
      <c r="R469" s="550"/>
      <c r="S469" s="550"/>
      <c r="T469" s="550"/>
      <c r="U469" s="550"/>
      <c r="V469" s="550"/>
      <c r="W469" s="550"/>
      <c r="X469" s="550"/>
      <c r="Y469" s="550"/>
      <c r="Z469" s="550"/>
      <c r="AA469" s="550"/>
      <c r="AB469" s="550"/>
      <c r="AC469" s="550"/>
      <c r="AD469" s="550"/>
      <c r="AE469" s="550"/>
      <c r="AF469" s="550"/>
      <c r="AG469" s="550"/>
      <c r="AH469" s="550"/>
      <c r="AI469" s="550"/>
      <c r="AJ469" s="550"/>
      <c r="AK469" s="550"/>
      <c r="AL469" s="550"/>
      <c r="AM469" s="550"/>
      <c r="AN469" s="550"/>
      <c r="AO469" s="550"/>
      <c r="AP469" s="550"/>
      <c r="AQ469" s="550"/>
      <c r="AR469" s="550"/>
      <c r="AS469" s="550"/>
      <c r="AT469" s="550"/>
      <c r="AU469" s="550"/>
      <c r="AV469" s="550"/>
      <c r="AW469" s="550"/>
      <c r="AX469" s="550"/>
      <c r="AY469" s="550"/>
      <c r="AZ469" s="550"/>
      <c r="BA469" s="550"/>
      <c r="BB469" s="550"/>
      <c r="BC469" s="550"/>
      <c r="BD469" s="550"/>
      <c r="BE469" s="550"/>
      <c r="BF469" s="550"/>
      <c r="BG469" s="550"/>
      <c r="BH469" s="550"/>
      <c r="BI469" s="550"/>
      <c r="BJ469" s="550"/>
      <c r="BK469" s="550"/>
      <c r="BL469" s="550"/>
      <c r="BM469" s="550"/>
      <c r="BN469" s="550"/>
      <c r="BO469" s="550"/>
      <c r="BP469" s="550"/>
      <c r="BQ469" s="550"/>
      <c r="BR469" s="551"/>
      <c r="BS469" s="552" t="s">
        <v>4</v>
      </c>
      <c r="BT469" s="552"/>
      <c r="BU469" s="552"/>
      <c r="BV469" s="552"/>
      <c r="BW469" s="552"/>
      <c r="BX469" s="552"/>
      <c r="BY469" s="552"/>
      <c r="BZ469" s="552"/>
      <c r="CA469" s="552"/>
      <c r="CB469" s="552"/>
      <c r="CC469" s="552"/>
      <c r="CD469" s="552"/>
      <c r="CE469" s="552"/>
      <c r="CF469" s="552"/>
      <c r="CG469" s="552"/>
      <c r="CH469" s="552"/>
      <c r="CI469" s="554">
        <f>CI468</f>
        <v>3887.36</v>
      </c>
      <c r="CJ469" s="554"/>
      <c r="CK469" s="554"/>
      <c r="CL469" s="554"/>
      <c r="CM469" s="554"/>
      <c r="CN469" s="554"/>
      <c r="CO469" s="554"/>
      <c r="CP469" s="554"/>
      <c r="CQ469" s="554"/>
      <c r="CR469" s="554"/>
      <c r="CS469" s="554"/>
      <c r="CT469" s="554"/>
      <c r="CU469" s="554"/>
      <c r="CV469" s="554"/>
      <c r="CW469" s="554"/>
      <c r="CX469" s="554"/>
      <c r="CY469" s="554"/>
      <c r="CZ469" s="554"/>
    </row>
    <row r="470" spans="1:104" ht="15" hidden="1" customHeight="1" x14ac:dyDescent="0.25">
      <c r="A470" s="633" t="s">
        <v>241</v>
      </c>
      <c r="B470" s="634"/>
      <c r="C470" s="634"/>
      <c r="D470" s="634"/>
      <c r="E470" s="634"/>
      <c r="F470" s="634"/>
      <c r="G470" s="634"/>
      <c r="H470" s="634"/>
      <c r="I470" s="634"/>
      <c r="J470" s="634"/>
      <c r="K470" s="634"/>
      <c r="L470" s="634"/>
      <c r="M470" s="634"/>
      <c r="N470" s="634"/>
      <c r="O470" s="634"/>
      <c r="P470" s="634"/>
      <c r="Q470" s="634"/>
      <c r="R470" s="634"/>
      <c r="S470" s="634"/>
      <c r="T470" s="634"/>
      <c r="U470" s="634"/>
      <c r="V470" s="634"/>
      <c r="W470" s="634"/>
      <c r="X470" s="634"/>
      <c r="Y470" s="634"/>
      <c r="Z470" s="634"/>
      <c r="AA470" s="634"/>
      <c r="AB470" s="634"/>
      <c r="AC470" s="634"/>
      <c r="AD470" s="634"/>
      <c r="AE470" s="634"/>
      <c r="AF470" s="634"/>
      <c r="AG470" s="634"/>
      <c r="AH470" s="634"/>
      <c r="AI470" s="634"/>
      <c r="AJ470" s="634"/>
      <c r="AK470" s="634"/>
      <c r="AL470" s="634"/>
      <c r="AM470" s="634"/>
      <c r="AN470" s="634"/>
      <c r="AO470" s="634"/>
      <c r="AP470" s="634"/>
      <c r="AQ470" s="634"/>
      <c r="AR470" s="634"/>
      <c r="AS470" s="634"/>
      <c r="AT470" s="634"/>
      <c r="AU470" s="634"/>
      <c r="AV470" s="634"/>
      <c r="AW470" s="634"/>
      <c r="AX470" s="634"/>
      <c r="AY470" s="634"/>
      <c r="AZ470" s="634"/>
      <c r="BA470" s="634"/>
      <c r="BB470" s="634"/>
      <c r="BC470" s="634"/>
      <c r="BD470" s="634"/>
      <c r="BE470" s="634"/>
      <c r="BF470" s="634"/>
      <c r="BG470" s="634"/>
      <c r="BH470" s="634"/>
      <c r="BI470" s="634"/>
      <c r="BJ470" s="634"/>
      <c r="BK470" s="634"/>
      <c r="BL470" s="634"/>
      <c r="BM470" s="634"/>
      <c r="BN470" s="634"/>
      <c r="BO470" s="634"/>
      <c r="BP470" s="634"/>
      <c r="BQ470" s="634"/>
      <c r="BR470" s="634"/>
      <c r="BS470" s="634"/>
      <c r="BT470" s="634"/>
      <c r="BU470" s="634"/>
      <c r="BV470" s="634"/>
      <c r="BW470" s="634"/>
      <c r="BX470" s="634"/>
      <c r="BY470" s="634"/>
      <c r="BZ470" s="634"/>
      <c r="CA470" s="634"/>
      <c r="CB470" s="634"/>
      <c r="CC470" s="634"/>
      <c r="CD470" s="634"/>
      <c r="CE470" s="634"/>
      <c r="CF470" s="634"/>
      <c r="CG470" s="634"/>
      <c r="CH470" s="634"/>
      <c r="CI470" s="634"/>
      <c r="CJ470" s="634"/>
      <c r="CK470" s="634"/>
      <c r="CL470" s="634"/>
      <c r="CM470" s="634"/>
      <c r="CN470" s="634"/>
      <c r="CO470" s="634"/>
      <c r="CP470" s="634"/>
      <c r="CQ470" s="634"/>
      <c r="CR470" s="634"/>
      <c r="CS470" s="634"/>
      <c r="CT470" s="634"/>
      <c r="CU470" s="634"/>
      <c r="CV470" s="634"/>
      <c r="CW470" s="634"/>
      <c r="CX470" s="634"/>
      <c r="CY470" s="634"/>
      <c r="CZ470" s="635"/>
    </row>
    <row r="471" spans="1:104" ht="15" hidden="1" customHeight="1" x14ac:dyDescent="0.25">
      <c r="A471" s="640"/>
      <c r="B471" s="640"/>
      <c r="C471" s="640"/>
      <c r="D471" s="640"/>
      <c r="E471" s="640"/>
      <c r="F471" s="640"/>
      <c r="G471" s="640"/>
      <c r="H471" s="617"/>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18"/>
      <c r="AL471" s="618"/>
      <c r="AM471" s="618"/>
      <c r="AN471" s="618"/>
      <c r="AO471" s="618"/>
      <c r="AP471" s="618"/>
      <c r="AQ471" s="618"/>
      <c r="AR471" s="618"/>
      <c r="AS471" s="618"/>
      <c r="AT471" s="618"/>
      <c r="AU471" s="618"/>
      <c r="AV471" s="618"/>
      <c r="AW471" s="618"/>
      <c r="AX471" s="618"/>
      <c r="AY471" s="618"/>
      <c r="AZ471" s="618"/>
      <c r="BA471" s="618"/>
      <c r="BB471" s="618"/>
      <c r="BC471" s="618"/>
      <c r="BD471" s="618"/>
      <c r="BE471" s="618"/>
      <c r="BF471" s="618"/>
      <c r="BG471" s="618"/>
      <c r="BH471" s="618"/>
      <c r="BI471" s="618"/>
      <c r="BJ471" s="618"/>
      <c r="BK471" s="618"/>
      <c r="BL471" s="618"/>
      <c r="BM471" s="618"/>
      <c r="BN471" s="618"/>
      <c r="BO471" s="618"/>
      <c r="BP471" s="618"/>
      <c r="BQ471" s="618"/>
      <c r="BR471" s="619"/>
      <c r="BS471" s="552"/>
      <c r="BT471" s="552"/>
      <c r="BU471" s="552"/>
      <c r="BV471" s="552"/>
      <c r="BW471" s="552"/>
      <c r="BX471" s="552"/>
      <c r="BY471" s="552"/>
      <c r="BZ471" s="552"/>
      <c r="CA471" s="552"/>
      <c r="CB471" s="552"/>
      <c r="CC471" s="552"/>
      <c r="CD471" s="552"/>
      <c r="CE471" s="552"/>
      <c r="CF471" s="552"/>
      <c r="CG471" s="552"/>
      <c r="CH471" s="552"/>
      <c r="CI471" s="552"/>
      <c r="CJ471" s="552"/>
      <c r="CK471" s="552"/>
      <c r="CL471" s="552"/>
      <c r="CM471" s="552"/>
      <c r="CN471" s="552"/>
      <c r="CO471" s="552"/>
      <c r="CP471" s="552"/>
      <c r="CQ471" s="552"/>
      <c r="CR471" s="552"/>
      <c r="CS471" s="552"/>
      <c r="CT471" s="552"/>
      <c r="CU471" s="552"/>
      <c r="CV471" s="552"/>
      <c r="CW471" s="552"/>
      <c r="CX471" s="552"/>
      <c r="CY471" s="552"/>
      <c r="CZ471" s="552"/>
    </row>
    <row r="472" spans="1:104" ht="15" hidden="1" customHeight="1" x14ac:dyDescent="0.25">
      <c r="A472" s="668" t="s">
        <v>262</v>
      </c>
      <c r="B472" s="669"/>
      <c r="C472" s="669"/>
      <c r="D472" s="669"/>
      <c r="E472" s="669"/>
      <c r="F472" s="669"/>
      <c r="G472" s="669"/>
      <c r="H472" s="669"/>
      <c r="I472" s="669"/>
      <c r="J472" s="669"/>
      <c r="K472" s="669"/>
      <c r="L472" s="669"/>
      <c r="M472" s="669"/>
      <c r="N472" s="669"/>
      <c r="O472" s="669"/>
      <c r="P472" s="669"/>
      <c r="Q472" s="669"/>
      <c r="R472" s="669"/>
      <c r="S472" s="669"/>
      <c r="T472" s="669"/>
      <c r="U472" s="669"/>
      <c r="V472" s="669"/>
      <c r="W472" s="669"/>
      <c r="X472" s="669"/>
      <c r="Y472" s="669"/>
      <c r="Z472" s="669"/>
      <c r="AA472" s="669"/>
      <c r="AB472" s="669"/>
      <c r="AC472" s="669"/>
      <c r="AD472" s="669"/>
      <c r="AE472" s="669"/>
      <c r="AF472" s="669"/>
      <c r="AG472" s="669"/>
      <c r="AH472" s="669"/>
      <c r="AI472" s="669"/>
      <c r="AJ472" s="669"/>
      <c r="AK472" s="669"/>
      <c r="AL472" s="669"/>
      <c r="AM472" s="669"/>
      <c r="AN472" s="669"/>
      <c r="AO472" s="669"/>
      <c r="AP472" s="669"/>
      <c r="AQ472" s="669"/>
      <c r="AR472" s="669"/>
      <c r="AS472" s="669"/>
      <c r="AT472" s="669"/>
      <c r="AU472" s="669"/>
      <c r="AV472" s="669"/>
      <c r="AW472" s="669"/>
      <c r="AX472" s="669"/>
      <c r="AY472" s="669"/>
      <c r="AZ472" s="669"/>
      <c r="BA472" s="669"/>
      <c r="BB472" s="669"/>
      <c r="BC472" s="669"/>
      <c r="BD472" s="669"/>
      <c r="BE472" s="669"/>
      <c r="BF472" s="669"/>
      <c r="BG472" s="669"/>
      <c r="BH472" s="669"/>
      <c r="BI472" s="669"/>
      <c r="BJ472" s="669"/>
      <c r="BK472" s="669"/>
      <c r="BL472" s="669"/>
      <c r="BM472" s="669"/>
      <c r="BN472" s="669"/>
      <c r="BO472" s="669"/>
      <c r="BP472" s="669"/>
      <c r="BQ472" s="669"/>
      <c r="BR472" s="670"/>
      <c r="BS472" s="552" t="s">
        <v>4</v>
      </c>
      <c r="BT472" s="552"/>
      <c r="BU472" s="552"/>
      <c r="BV472" s="552"/>
      <c r="BW472" s="552"/>
      <c r="BX472" s="552"/>
      <c r="BY472" s="552"/>
      <c r="BZ472" s="552"/>
      <c r="CA472" s="552"/>
      <c r="CB472" s="552"/>
      <c r="CC472" s="552"/>
      <c r="CD472" s="552"/>
      <c r="CE472" s="552"/>
      <c r="CF472" s="552"/>
      <c r="CG472" s="552"/>
      <c r="CH472" s="552"/>
      <c r="CI472" s="552"/>
      <c r="CJ472" s="552"/>
      <c r="CK472" s="552"/>
      <c r="CL472" s="552"/>
      <c r="CM472" s="552"/>
      <c r="CN472" s="552"/>
      <c r="CO472" s="552"/>
      <c r="CP472" s="552"/>
      <c r="CQ472" s="552"/>
      <c r="CR472" s="552"/>
      <c r="CS472" s="552"/>
      <c r="CT472" s="552"/>
      <c r="CU472" s="552"/>
      <c r="CV472" s="552"/>
      <c r="CW472" s="552"/>
      <c r="CX472" s="552"/>
      <c r="CY472" s="552"/>
      <c r="CZ472" s="552"/>
    </row>
    <row r="473" spans="1:104" ht="15" hidden="1" customHeight="1" x14ac:dyDescent="0.25">
      <c r="A473" s="668" t="s">
        <v>37</v>
      </c>
      <c r="B473" s="669"/>
      <c r="C473" s="669"/>
      <c r="D473" s="669"/>
      <c r="E473" s="669"/>
      <c r="F473" s="669"/>
      <c r="G473" s="669"/>
      <c r="H473" s="669"/>
      <c r="I473" s="669"/>
      <c r="J473" s="669"/>
      <c r="K473" s="669"/>
      <c r="L473" s="669"/>
      <c r="M473" s="669"/>
      <c r="N473" s="669"/>
      <c r="O473" s="669"/>
      <c r="P473" s="669"/>
      <c r="Q473" s="669"/>
      <c r="R473" s="669"/>
      <c r="S473" s="669"/>
      <c r="T473" s="669"/>
      <c r="U473" s="669"/>
      <c r="V473" s="669"/>
      <c r="W473" s="669"/>
      <c r="X473" s="669"/>
      <c r="Y473" s="669"/>
      <c r="Z473" s="669"/>
      <c r="AA473" s="669"/>
      <c r="AB473" s="669"/>
      <c r="AC473" s="669"/>
      <c r="AD473" s="669"/>
      <c r="AE473" s="669"/>
      <c r="AF473" s="669"/>
      <c r="AG473" s="669"/>
      <c r="AH473" s="669"/>
      <c r="AI473" s="669"/>
      <c r="AJ473" s="669"/>
      <c r="AK473" s="669"/>
      <c r="AL473" s="669"/>
      <c r="AM473" s="669"/>
      <c r="AN473" s="669"/>
      <c r="AO473" s="669"/>
      <c r="AP473" s="669"/>
      <c r="AQ473" s="669"/>
      <c r="AR473" s="669"/>
      <c r="AS473" s="669"/>
      <c r="AT473" s="669"/>
      <c r="AU473" s="669"/>
      <c r="AV473" s="669"/>
      <c r="AW473" s="669"/>
      <c r="AX473" s="669"/>
      <c r="AY473" s="669"/>
      <c r="AZ473" s="669"/>
      <c r="BA473" s="669"/>
      <c r="BB473" s="669"/>
      <c r="BC473" s="669"/>
      <c r="BD473" s="669"/>
      <c r="BE473" s="669"/>
      <c r="BF473" s="669"/>
      <c r="BG473" s="669"/>
      <c r="BH473" s="669"/>
      <c r="BI473" s="669"/>
      <c r="BJ473" s="669"/>
      <c r="BK473" s="669"/>
      <c r="BL473" s="669"/>
      <c r="BM473" s="669"/>
      <c r="BN473" s="669"/>
      <c r="BO473" s="669"/>
      <c r="BP473" s="669"/>
      <c r="BQ473" s="669"/>
      <c r="BR473" s="670"/>
      <c r="BS473" s="552" t="s">
        <v>4</v>
      </c>
      <c r="BT473" s="552"/>
      <c r="BU473" s="552"/>
      <c r="BV473" s="552"/>
      <c r="BW473" s="552"/>
      <c r="BX473" s="552"/>
      <c r="BY473" s="552"/>
      <c r="BZ473" s="552"/>
      <c r="CA473" s="552"/>
      <c r="CB473" s="552"/>
      <c r="CC473" s="552"/>
      <c r="CD473" s="552"/>
      <c r="CE473" s="552"/>
      <c r="CF473" s="552"/>
      <c r="CG473" s="552"/>
      <c r="CH473" s="552"/>
      <c r="CI473" s="552"/>
      <c r="CJ473" s="552"/>
      <c r="CK473" s="552"/>
      <c r="CL473" s="552"/>
      <c r="CM473" s="552"/>
      <c r="CN473" s="552"/>
      <c r="CO473" s="552"/>
      <c r="CP473" s="552"/>
      <c r="CQ473" s="552"/>
      <c r="CR473" s="552"/>
      <c r="CS473" s="552"/>
      <c r="CT473" s="552"/>
      <c r="CU473" s="552"/>
      <c r="CV473" s="552"/>
      <c r="CW473" s="552"/>
      <c r="CX473" s="552"/>
      <c r="CY473" s="552"/>
      <c r="CZ473" s="552"/>
    </row>
    <row r="474" spans="1:104" s="209" customFormat="1" ht="21" customHeight="1" x14ac:dyDescent="0.2">
      <c r="A474" s="664" t="s">
        <v>715</v>
      </c>
      <c r="B474" s="664"/>
      <c r="C474" s="664"/>
      <c r="D474" s="664"/>
      <c r="E474" s="664"/>
      <c r="F474" s="664"/>
      <c r="G474" s="664"/>
      <c r="H474" s="664"/>
      <c r="I474" s="664"/>
      <c r="J474" s="664"/>
      <c r="K474" s="664"/>
      <c r="L474" s="664"/>
      <c r="M474" s="664"/>
      <c r="N474" s="664"/>
      <c r="O474" s="664"/>
      <c r="P474" s="664"/>
      <c r="Q474" s="664"/>
      <c r="R474" s="664"/>
      <c r="S474" s="664"/>
      <c r="T474" s="664"/>
      <c r="U474" s="664"/>
      <c r="V474" s="664"/>
      <c r="W474" s="664"/>
      <c r="X474" s="664"/>
      <c r="Y474" s="664"/>
      <c r="Z474" s="664"/>
      <c r="AA474" s="664"/>
      <c r="AB474" s="664"/>
      <c r="AC474" s="664"/>
      <c r="AD474" s="664"/>
      <c r="AE474" s="664"/>
      <c r="AF474" s="664"/>
      <c r="AG474" s="664"/>
      <c r="AH474" s="664"/>
      <c r="AI474" s="664"/>
      <c r="AJ474" s="664"/>
      <c r="AK474" s="664"/>
      <c r="AL474" s="664"/>
      <c r="AM474" s="664"/>
      <c r="AN474" s="664"/>
      <c r="AO474" s="664"/>
      <c r="AP474" s="664"/>
      <c r="AQ474" s="664"/>
      <c r="AR474" s="664"/>
      <c r="AS474" s="664"/>
      <c r="AT474" s="664"/>
      <c r="AU474" s="664"/>
      <c r="AV474" s="664"/>
      <c r="AW474" s="664"/>
      <c r="AX474" s="664"/>
      <c r="AY474" s="664"/>
      <c r="AZ474" s="664"/>
      <c r="BA474" s="664"/>
      <c r="BB474" s="664"/>
      <c r="BC474" s="664"/>
      <c r="BD474" s="664"/>
      <c r="BE474" s="664"/>
      <c r="BF474" s="664"/>
      <c r="BG474" s="664"/>
      <c r="BH474" s="664"/>
      <c r="BI474" s="664"/>
      <c r="BJ474" s="664"/>
      <c r="BK474" s="664"/>
      <c r="BL474" s="664"/>
      <c r="BM474" s="664"/>
      <c r="BN474" s="664"/>
      <c r="BO474" s="664"/>
      <c r="BP474" s="664"/>
      <c r="BQ474" s="664"/>
      <c r="BR474" s="664"/>
      <c r="BS474" s="664"/>
      <c r="BT474" s="664"/>
      <c r="BU474" s="664"/>
      <c r="BV474" s="664"/>
      <c r="BW474" s="664"/>
      <c r="BX474" s="664"/>
      <c r="BY474" s="664"/>
      <c r="BZ474" s="664"/>
      <c r="CA474" s="664"/>
      <c r="CB474" s="664"/>
      <c r="CC474" s="664"/>
      <c r="CD474" s="664"/>
      <c r="CE474" s="664"/>
      <c r="CF474" s="664"/>
      <c r="CG474" s="664"/>
      <c r="CH474" s="664"/>
      <c r="CI474" s="664"/>
      <c r="CJ474" s="664"/>
      <c r="CK474" s="664"/>
      <c r="CL474" s="664"/>
      <c r="CM474" s="664"/>
      <c r="CN474" s="664"/>
      <c r="CO474" s="664"/>
      <c r="CP474" s="664"/>
      <c r="CQ474" s="664"/>
      <c r="CR474" s="664"/>
      <c r="CS474" s="664"/>
      <c r="CT474" s="664"/>
      <c r="CU474" s="664"/>
      <c r="CV474" s="664"/>
      <c r="CW474" s="664"/>
      <c r="CX474" s="664"/>
      <c r="CY474" s="664"/>
      <c r="CZ474" s="664"/>
    </row>
    <row r="475" spans="1:104" s="209" customFormat="1" ht="13.5" customHeight="1" x14ac:dyDescent="0.2">
      <c r="A475" s="278"/>
      <c r="B475" s="278"/>
      <c r="C475" s="278"/>
      <c r="D475" s="278"/>
      <c r="E475" s="278"/>
      <c r="F475" s="278"/>
      <c r="G475" s="278"/>
      <c r="H475" s="278"/>
      <c r="I475" s="278"/>
      <c r="J475" s="278"/>
      <c r="K475" s="278"/>
      <c r="L475" s="278"/>
      <c r="M475" s="278"/>
      <c r="N475" s="278"/>
      <c r="O475" s="278"/>
      <c r="P475" s="278"/>
      <c r="Q475" s="278"/>
      <c r="R475" s="278"/>
      <c r="S475" s="278"/>
      <c r="T475" s="278"/>
      <c r="U475" s="278"/>
      <c r="V475" s="278"/>
      <c r="W475" s="278"/>
      <c r="X475" s="278"/>
      <c r="Y475" s="278"/>
      <c r="Z475" s="278"/>
      <c r="AA475" s="278"/>
      <c r="AB475" s="278"/>
      <c r="AC475" s="278"/>
      <c r="AD475" s="278"/>
      <c r="AE475" s="278"/>
      <c r="AF475" s="278"/>
      <c r="AG475" s="278"/>
      <c r="AH475" s="278"/>
      <c r="AI475" s="278"/>
      <c r="AJ475" s="278"/>
      <c r="AK475" s="278"/>
      <c r="AL475" s="278"/>
      <c r="AM475" s="278"/>
      <c r="AN475" s="278"/>
      <c r="AO475" s="278"/>
      <c r="AP475" s="278"/>
      <c r="AQ475" s="278"/>
      <c r="AR475" s="278"/>
      <c r="AS475" s="278"/>
      <c r="AT475" s="278"/>
      <c r="AU475" s="278"/>
      <c r="AV475" s="278"/>
      <c r="AW475" s="278"/>
      <c r="AX475" s="278"/>
      <c r="AY475" s="278"/>
      <c r="AZ475" s="278"/>
      <c r="BA475" s="278"/>
      <c r="BB475" s="278"/>
      <c r="BC475" s="278"/>
      <c r="BD475" s="278"/>
      <c r="BE475" s="278"/>
      <c r="BF475" s="278"/>
      <c r="BG475" s="278"/>
      <c r="BH475" s="278"/>
      <c r="BI475" s="278"/>
      <c r="BJ475" s="278"/>
      <c r="BK475" s="278"/>
      <c r="BL475" s="278"/>
      <c r="BM475" s="278"/>
      <c r="BN475" s="278"/>
      <c r="BO475" s="278"/>
      <c r="BP475" s="278"/>
      <c r="BQ475" s="278"/>
      <c r="BR475" s="278"/>
      <c r="BS475" s="278"/>
      <c r="BT475" s="278"/>
      <c r="BU475" s="278"/>
      <c r="BV475" s="278"/>
      <c r="BW475" s="278"/>
      <c r="BX475" s="278"/>
      <c r="BY475" s="278"/>
      <c r="BZ475" s="278"/>
      <c r="CA475" s="278"/>
      <c r="CB475" s="278"/>
      <c r="CC475" s="278"/>
      <c r="CD475" s="278"/>
      <c r="CE475" s="278"/>
      <c r="CF475" s="278"/>
      <c r="CG475" s="278"/>
      <c r="CH475" s="278"/>
      <c r="CI475" s="278"/>
      <c r="CJ475" s="278"/>
      <c r="CK475" s="278"/>
      <c r="CL475" s="278"/>
      <c r="CM475" s="278"/>
      <c r="CN475" s="278"/>
      <c r="CO475" s="278"/>
      <c r="CP475" s="278"/>
      <c r="CQ475" s="278"/>
      <c r="CR475" s="278"/>
      <c r="CS475" s="278"/>
      <c r="CT475" s="278"/>
      <c r="CU475" s="278"/>
      <c r="CV475" s="278"/>
      <c r="CW475" s="278"/>
      <c r="CX475" s="278"/>
      <c r="CY475" s="278"/>
      <c r="CZ475" s="278"/>
    </row>
    <row r="476" spans="1:104" s="209" customFormat="1" ht="14.25" x14ac:dyDescent="0.2">
      <c r="A476" s="302" t="s">
        <v>46</v>
      </c>
      <c r="B476" s="302"/>
      <c r="C476" s="302"/>
      <c r="D476" s="302"/>
      <c r="E476" s="302"/>
      <c r="F476" s="302"/>
      <c r="G476" s="302"/>
      <c r="H476" s="302"/>
      <c r="I476" s="302"/>
      <c r="J476" s="302"/>
      <c r="K476" s="302"/>
      <c r="L476" s="302"/>
      <c r="M476" s="302"/>
      <c r="N476" s="302"/>
      <c r="O476" s="302"/>
      <c r="P476" s="302"/>
      <c r="Q476" s="302"/>
      <c r="R476" s="302"/>
      <c r="S476" s="302"/>
      <c r="T476" s="302"/>
      <c r="U476" s="302"/>
      <c r="V476" s="302"/>
      <c r="W476" s="604" t="s">
        <v>449</v>
      </c>
      <c r="X476" s="604"/>
      <c r="Y476" s="604"/>
      <c r="Z476" s="604"/>
      <c r="AA476" s="604"/>
      <c r="AB476" s="604"/>
      <c r="AC476" s="604"/>
      <c r="AD476" s="604"/>
      <c r="AE476" s="604"/>
      <c r="AF476" s="604"/>
      <c r="AG476" s="604"/>
      <c r="AH476" s="604"/>
      <c r="AI476" s="604"/>
      <c r="AJ476" s="604"/>
      <c r="AK476" s="604"/>
      <c r="AL476" s="604"/>
      <c r="AM476" s="604"/>
      <c r="AN476" s="604"/>
      <c r="AO476" s="604"/>
      <c r="AP476" s="604"/>
      <c r="AQ476" s="604"/>
      <c r="AR476" s="604"/>
      <c r="AS476" s="604"/>
      <c r="AT476" s="604"/>
      <c r="AU476" s="604"/>
      <c r="AV476" s="604"/>
      <c r="AW476" s="604"/>
      <c r="AX476" s="604"/>
      <c r="AY476" s="604"/>
      <c r="AZ476" s="604"/>
      <c r="BA476" s="604"/>
      <c r="BB476" s="604"/>
      <c r="BC476" s="604"/>
      <c r="BD476" s="604"/>
      <c r="BE476" s="604"/>
      <c r="BF476" s="604"/>
      <c r="BG476" s="604"/>
      <c r="BH476" s="604"/>
      <c r="BI476" s="604"/>
      <c r="BJ476" s="604"/>
      <c r="BK476" s="604"/>
      <c r="BL476" s="604"/>
      <c r="BM476" s="604"/>
      <c r="BN476" s="604"/>
      <c r="BO476" s="604"/>
      <c r="BP476" s="604"/>
      <c r="BQ476" s="604"/>
      <c r="BR476" s="604"/>
      <c r="BS476" s="604"/>
      <c r="BT476" s="604"/>
      <c r="BU476" s="604"/>
      <c r="BV476" s="604"/>
      <c r="BW476" s="604"/>
      <c r="BX476" s="604"/>
      <c r="BY476" s="604"/>
      <c r="BZ476" s="604"/>
      <c r="CA476" s="604"/>
      <c r="CB476" s="604"/>
      <c r="CC476" s="604"/>
      <c r="CD476" s="604"/>
      <c r="CE476" s="604"/>
      <c r="CF476" s="604"/>
      <c r="CG476" s="604"/>
      <c r="CH476" s="604"/>
      <c r="CI476" s="604"/>
      <c r="CJ476" s="604"/>
      <c r="CK476" s="604"/>
      <c r="CL476" s="604"/>
      <c r="CM476" s="604"/>
      <c r="CN476" s="604"/>
      <c r="CO476" s="604"/>
      <c r="CP476" s="604"/>
      <c r="CQ476" s="604"/>
      <c r="CR476" s="604"/>
      <c r="CS476" s="604"/>
      <c r="CT476" s="604"/>
      <c r="CU476" s="604"/>
      <c r="CV476" s="604"/>
      <c r="CW476" s="604"/>
      <c r="CX476" s="604"/>
      <c r="CY476" s="604"/>
      <c r="CZ476" s="604"/>
    </row>
    <row r="477" spans="1:104" s="209" customFormat="1" ht="13.5" customHeight="1" x14ac:dyDescent="0.2">
      <c r="A477" s="278"/>
      <c r="B477" s="278"/>
      <c r="C477" s="278"/>
      <c r="D477" s="278"/>
      <c r="E477" s="278"/>
      <c r="F477" s="278"/>
      <c r="G477" s="278"/>
      <c r="H477" s="278"/>
      <c r="I477" s="278"/>
      <c r="J477" s="278"/>
      <c r="K477" s="278"/>
      <c r="L477" s="278"/>
      <c r="M477" s="278"/>
      <c r="N477" s="278"/>
      <c r="O477" s="278"/>
      <c r="P477" s="278"/>
      <c r="Q477" s="278"/>
      <c r="R477" s="278"/>
      <c r="S477" s="278"/>
      <c r="T477" s="278"/>
      <c r="U477" s="278"/>
      <c r="V477" s="278"/>
      <c r="W477" s="278"/>
      <c r="X477" s="278"/>
      <c r="Y477" s="278"/>
      <c r="Z477" s="278"/>
      <c r="AA477" s="278"/>
      <c r="AB477" s="278"/>
      <c r="AC477" s="278"/>
      <c r="AD477" s="278"/>
      <c r="AE477" s="278"/>
      <c r="AF477" s="278"/>
      <c r="AG477" s="278"/>
      <c r="AH477" s="278"/>
      <c r="AI477" s="278"/>
      <c r="AJ477" s="278"/>
      <c r="AK477" s="278"/>
      <c r="AL477" s="278"/>
      <c r="AM477" s="278"/>
      <c r="AN477" s="278"/>
      <c r="AO477" s="278"/>
      <c r="AP477" s="278"/>
      <c r="AQ477" s="278"/>
      <c r="AR477" s="278"/>
      <c r="AS477" s="278"/>
      <c r="AT477" s="278"/>
      <c r="AU477" s="278"/>
      <c r="AV477" s="278"/>
      <c r="AW477" s="278"/>
      <c r="AX477" s="278"/>
      <c r="AY477" s="278"/>
      <c r="AZ477" s="278"/>
      <c r="BA477" s="278"/>
      <c r="BB477" s="278"/>
      <c r="BC477" s="278"/>
      <c r="BD477" s="278"/>
      <c r="BE477" s="278"/>
      <c r="BF477" s="278"/>
      <c r="BG477" s="278"/>
      <c r="BH477" s="278"/>
      <c r="BI477" s="278"/>
      <c r="BJ477" s="278"/>
      <c r="BK477" s="278"/>
      <c r="BL477" s="278"/>
      <c r="BM477" s="278"/>
      <c r="BN477" s="278"/>
      <c r="BO477" s="278"/>
      <c r="BP477" s="278"/>
      <c r="BQ477" s="278"/>
      <c r="BR477" s="278"/>
      <c r="BS477" s="278"/>
      <c r="BT477" s="278"/>
      <c r="BU477" s="278"/>
      <c r="BV477" s="278"/>
      <c r="BW477" s="278"/>
      <c r="BX477" s="278"/>
      <c r="BY477" s="278"/>
      <c r="BZ477" s="278"/>
      <c r="CA477" s="278"/>
      <c r="CB477" s="278"/>
      <c r="CC477" s="278"/>
      <c r="CD477" s="278"/>
      <c r="CE477" s="278"/>
      <c r="CF477" s="278"/>
      <c r="CG477" s="278"/>
      <c r="CH477" s="278"/>
      <c r="CI477" s="278"/>
      <c r="CJ477" s="278"/>
      <c r="CK477" s="278"/>
      <c r="CL477" s="278"/>
      <c r="CM477" s="278"/>
      <c r="CN477" s="278"/>
      <c r="CO477" s="278"/>
      <c r="CP477" s="278"/>
      <c r="CQ477" s="278"/>
      <c r="CR477" s="278"/>
      <c r="CS477" s="278"/>
      <c r="CT477" s="278"/>
      <c r="CU477" s="278"/>
      <c r="CV477" s="278"/>
      <c r="CW477" s="278"/>
      <c r="CX477" s="278"/>
      <c r="CY477" s="278"/>
      <c r="CZ477" s="278"/>
    </row>
    <row r="478" spans="1:104" s="210" customFormat="1" ht="45" customHeight="1" x14ac:dyDescent="0.25">
      <c r="A478" s="589" t="s">
        <v>48</v>
      </c>
      <c r="B478" s="589"/>
      <c r="C478" s="589"/>
      <c r="D478" s="589"/>
      <c r="E478" s="589"/>
      <c r="F478" s="589"/>
      <c r="G478" s="589"/>
      <c r="H478" s="589" t="s">
        <v>0</v>
      </c>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89"/>
      <c r="AL478" s="589"/>
      <c r="AM478" s="589"/>
      <c r="AN478" s="589"/>
      <c r="AO478" s="589"/>
      <c r="AP478" s="589"/>
      <c r="AQ478" s="589"/>
      <c r="AR478" s="589"/>
      <c r="AS478" s="589"/>
      <c r="AT478" s="589"/>
      <c r="AU478" s="589" t="s">
        <v>683</v>
      </c>
      <c r="AV478" s="589"/>
      <c r="AW478" s="589"/>
      <c r="AX478" s="589"/>
      <c r="AY478" s="589"/>
      <c r="AZ478" s="589"/>
      <c r="BA478" s="589"/>
      <c r="BB478" s="589"/>
      <c r="BC478" s="589" t="s">
        <v>88</v>
      </c>
      <c r="BD478" s="589"/>
      <c r="BE478" s="589"/>
      <c r="BF478" s="589"/>
      <c r="BG478" s="589"/>
      <c r="BH478" s="589"/>
      <c r="BI478" s="589"/>
      <c r="BJ478" s="589"/>
      <c r="BK478" s="589"/>
      <c r="BL478" s="589"/>
      <c r="BM478" s="589"/>
      <c r="BN478" s="589"/>
      <c r="BO478" s="589"/>
      <c r="BP478" s="589"/>
      <c r="BQ478" s="589"/>
      <c r="BR478" s="589"/>
      <c r="BS478" s="589" t="s">
        <v>93</v>
      </c>
      <c r="BT478" s="589"/>
      <c r="BU478" s="589"/>
      <c r="BV478" s="589"/>
      <c r="BW478" s="589"/>
      <c r="BX478" s="589"/>
      <c r="BY478" s="589"/>
      <c r="BZ478" s="589"/>
      <c r="CA478" s="589"/>
      <c r="CB478" s="589"/>
      <c r="CC478" s="589"/>
      <c r="CD478" s="589"/>
      <c r="CE478" s="589"/>
      <c r="CF478" s="589"/>
      <c r="CG478" s="589"/>
      <c r="CH478" s="589"/>
      <c r="CI478" s="589" t="s">
        <v>94</v>
      </c>
      <c r="CJ478" s="589"/>
      <c r="CK478" s="589"/>
      <c r="CL478" s="589"/>
      <c r="CM478" s="589"/>
      <c r="CN478" s="589"/>
      <c r="CO478" s="589"/>
      <c r="CP478" s="589"/>
      <c r="CQ478" s="589"/>
      <c r="CR478" s="589"/>
      <c r="CS478" s="589"/>
      <c r="CT478" s="589"/>
      <c r="CU478" s="589"/>
      <c r="CV478" s="589"/>
      <c r="CW478" s="589"/>
      <c r="CX478" s="589"/>
      <c r="CY478" s="589"/>
      <c r="CZ478" s="589"/>
    </row>
    <row r="479" spans="1:104" s="3" customFormat="1" ht="12.75" x14ac:dyDescent="0.25">
      <c r="A479" s="582">
        <v>1</v>
      </c>
      <c r="B479" s="582"/>
      <c r="C479" s="582"/>
      <c r="D479" s="582"/>
      <c r="E479" s="582"/>
      <c r="F479" s="582"/>
      <c r="G479" s="582"/>
      <c r="H479" s="676">
        <v>2</v>
      </c>
      <c r="I479" s="677"/>
      <c r="J479" s="677"/>
      <c r="K479" s="677"/>
      <c r="L479" s="677"/>
      <c r="M479" s="677"/>
      <c r="N479" s="677"/>
      <c r="O479" s="677"/>
      <c r="P479" s="677"/>
      <c r="Q479" s="677"/>
      <c r="R479" s="677"/>
      <c r="S479" s="677"/>
      <c r="T479" s="677"/>
      <c r="U479" s="677"/>
      <c r="V479" s="677"/>
      <c r="W479" s="677"/>
      <c r="X479" s="677"/>
      <c r="Y479" s="677"/>
      <c r="Z479" s="677"/>
      <c r="AA479" s="677"/>
      <c r="AB479" s="677"/>
      <c r="AC479" s="677"/>
      <c r="AD479" s="677"/>
      <c r="AE479" s="677"/>
      <c r="AF479" s="677"/>
      <c r="AG479" s="677"/>
      <c r="AH479" s="677"/>
      <c r="AI479" s="677"/>
      <c r="AJ479" s="677"/>
      <c r="AK479" s="677"/>
      <c r="AL479" s="677"/>
      <c r="AM479" s="677"/>
      <c r="AN479" s="677"/>
      <c r="AO479" s="677"/>
      <c r="AP479" s="677"/>
      <c r="AQ479" s="677"/>
      <c r="AR479" s="677"/>
      <c r="AS479" s="677"/>
      <c r="AT479" s="678"/>
      <c r="AU479" s="676">
        <v>3</v>
      </c>
      <c r="AV479" s="677"/>
      <c r="AW479" s="677"/>
      <c r="AX479" s="677"/>
      <c r="AY479" s="677"/>
      <c r="AZ479" s="677"/>
      <c r="BA479" s="677"/>
      <c r="BB479" s="678"/>
      <c r="BC479" s="582">
        <v>4</v>
      </c>
      <c r="BD479" s="582"/>
      <c r="BE479" s="582"/>
      <c r="BF479" s="582"/>
      <c r="BG479" s="582"/>
      <c r="BH479" s="582"/>
      <c r="BI479" s="582"/>
      <c r="BJ479" s="582"/>
      <c r="BK479" s="582"/>
      <c r="BL479" s="582"/>
      <c r="BM479" s="582"/>
      <c r="BN479" s="582"/>
      <c r="BO479" s="582"/>
      <c r="BP479" s="582"/>
      <c r="BQ479" s="582"/>
      <c r="BR479" s="582"/>
      <c r="BS479" s="582">
        <v>5</v>
      </c>
      <c r="BT479" s="582"/>
      <c r="BU479" s="582"/>
      <c r="BV479" s="582"/>
      <c r="BW479" s="582"/>
      <c r="BX479" s="582"/>
      <c r="BY479" s="582"/>
      <c r="BZ479" s="582"/>
      <c r="CA479" s="582"/>
      <c r="CB479" s="582"/>
      <c r="CC479" s="582"/>
      <c r="CD479" s="582"/>
      <c r="CE479" s="582"/>
      <c r="CF479" s="582"/>
      <c r="CG479" s="582"/>
      <c r="CH479" s="582"/>
      <c r="CI479" s="582">
        <v>6</v>
      </c>
      <c r="CJ479" s="582"/>
      <c r="CK479" s="582"/>
      <c r="CL479" s="582"/>
      <c r="CM479" s="582"/>
      <c r="CN479" s="582"/>
      <c r="CO479" s="582"/>
      <c r="CP479" s="582"/>
      <c r="CQ479" s="582"/>
      <c r="CR479" s="582"/>
      <c r="CS479" s="582"/>
      <c r="CT479" s="582"/>
      <c r="CU479" s="582"/>
      <c r="CV479" s="582"/>
      <c r="CW479" s="582"/>
      <c r="CX479" s="582"/>
      <c r="CY479" s="582"/>
      <c r="CZ479" s="582"/>
    </row>
    <row r="480" spans="1:104" s="198" customFormat="1" ht="15" customHeight="1" x14ac:dyDescent="0.25">
      <c r="A480" s="611" t="s">
        <v>438</v>
      </c>
      <c r="B480" s="612"/>
      <c r="C480" s="612"/>
      <c r="D480" s="612"/>
      <c r="E480" s="612"/>
      <c r="F480" s="612"/>
      <c r="G480" s="612"/>
      <c r="H480" s="612"/>
      <c r="I480" s="612"/>
      <c r="J480" s="612"/>
      <c r="K480" s="612"/>
      <c r="L480" s="612"/>
      <c r="M480" s="612"/>
      <c r="N480" s="612"/>
      <c r="O480" s="612"/>
      <c r="P480" s="612"/>
      <c r="Q480" s="612"/>
      <c r="R480" s="612"/>
      <c r="S480" s="612"/>
      <c r="T480" s="612"/>
      <c r="U480" s="612"/>
      <c r="V480" s="612"/>
      <c r="W480" s="612"/>
      <c r="X480" s="612"/>
      <c r="Y480" s="612"/>
      <c r="Z480" s="612"/>
      <c r="AA480" s="612"/>
      <c r="AB480" s="612"/>
      <c r="AC480" s="612"/>
      <c r="AD480" s="612"/>
      <c r="AE480" s="612"/>
      <c r="AF480" s="612"/>
      <c r="AG480" s="612"/>
      <c r="AH480" s="612"/>
      <c r="AI480" s="612"/>
      <c r="AJ480" s="612"/>
      <c r="AK480" s="612"/>
      <c r="AL480" s="612"/>
      <c r="AM480" s="612"/>
      <c r="AN480" s="612"/>
      <c r="AO480" s="612"/>
      <c r="AP480" s="612"/>
      <c r="AQ480" s="612"/>
      <c r="AR480" s="612"/>
      <c r="AS480" s="612"/>
      <c r="AT480" s="612"/>
      <c r="AU480" s="612"/>
      <c r="AV480" s="612"/>
      <c r="AW480" s="612"/>
      <c r="AX480" s="612"/>
      <c r="AY480" s="612"/>
      <c r="AZ480" s="612"/>
      <c r="BA480" s="612"/>
      <c r="BB480" s="612"/>
      <c r="BC480" s="612"/>
      <c r="BD480" s="612"/>
      <c r="BE480" s="612"/>
      <c r="BF480" s="612"/>
      <c r="BG480" s="612"/>
      <c r="BH480" s="612"/>
      <c r="BI480" s="612"/>
      <c r="BJ480" s="612"/>
      <c r="BK480" s="612"/>
      <c r="BL480" s="612"/>
      <c r="BM480" s="612"/>
      <c r="BN480" s="612"/>
      <c r="BO480" s="612"/>
      <c r="BP480" s="612"/>
      <c r="BQ480" s="612"/>
      <c r="BR480" s="612"/>
      <c r="BS480" s="612"/>
      <c r="BT480" s="612"/>
      <c r="BU480" s="612"/>
      <c r="BV480" s="612"/>
      <c r="BW480" s="612"/>
      <c r="BX480" s="612"/>
      <c r="BY480" s="612"/>
      <c r="BZ480" s="612"/>
      <c r="CA480" s="612"/>
      <c r="CB480" s="612"/>
      <c r="CC480" s="612"/>
      <c r="CD480" s="612"/>
      <c r="CE480" s="612"/>
      <c r="CF480" s="612"/>
      <c r="CG480" s="612"/>
      <c r="CH480" s="612"/>
      <c r="CI480" s="612"/>
      <c r="CJ480" s="612"/>
      <c r="CK480" s="612"/>
      <c r="CL480" s="612"/>
      <c r="CM480" s="612"/>
      <c r="CN480" s="612"/>
      <c r="CO480" s="612"/>
      <c r="CP480" s="612"/>
      <c r="CQ480" s="612"/>
      <c r="CR480" s="612"/>
      <c r="CS480" s="612"/>
      <c r="CT480" s="612"/>
      <c r="CU480" s="612"/>
      <c r="CV480" s="612"/>
      <c r="CW480" s="612"/>
      <c r="CX480" s="612"/>
      <c r="CY480" s="612"/>
      <c r="CZ480" s="613"/>
    </row>
    <row r="481" spans="1:104" s="4" customFormat="1" ht="12.75" x14ac:dyDescent="0.25">
      <c r="A481" s="640" t="s">
        <v>66</v>
      </c>
      <c r="B481" s="640"/>
      <c r="C481" s="640"/>
      <c r="D481" s="640"/>
      <c r="E481" s="640"/>
      <c r="F481" s="640"/>
      <c r="G481" s="640"/>
      <c r="H481" s="683" t="s">
        <v>684</v>
      </c>
      <c r="I481" s="674"/>
      <c r="J481" s="674"/>
      <c r="K481" s="674"/>
      <c r="L481" s="674"/>
      <c r="M481" s="674"/>
      <c r="N481" s="674"/>
      <c r="O481" s="674"/>
      <c r="P481" s="674"/>
      <c r="Q481" s="674"/>
      <c r="R481" s="674"/>
      <c r="S481" s="674"/>
      <c r="T481" s="674"/>
      <c r="U481" s="674"/>
      <c r="V481" s="674"/>
      <c r="W481" s="674"/>
      <c r="X481" s="674"/>
      <c r="Y481" s="674"/>
      <c r="Z481" s="674"/>
      <c r="AA481" s="674"/>
      <c r="AB481" s="674"/>
      <c r="AC481" s="674"/>
      <c r="AD481" s="674"/>
      <c r="AE481" s="674"/>
      <c r="AF481" s="674"/>
      <c r="AG481" s="674"/>
      <c r="AH481" s="674"/>
      <c r="AI481" s="674"/>
      <c r="AJ481" s="674"/>
      <c r="AK481" s="674"/>
      <c r="AL481" s="674"/>
      <c r="AM481" s="674"/>
      <c r="AN481" s="674"/>
      <c r="AO481" s="674"/>
      <c r="AP481" s="674"/>
      <c r="AQ481" s="674"/>
      <c r="AR481" s="674"/>
      <c r="AS481" s="674"/>
      <c r="AT481" s="674"/>
      <c r="AU481" s="589" t="s">
        <v>536</v>
      </c>
      <c r="AV481" s="589"/>
      <c r="AW481" s="589"/>
      <c r="AX481" s="589"/>
      <c r="AY481" s="589"/>
      <c r="AZ481" s="589"/>
      <c r="BA481" s="589"/>
      <c r="BB481" s="589"/>
      <c r="BC481" s="675">
        <v>1</v>
      </c>
      <c r="BD481" s="675"/>
      <c r="BE481" s="675"/>
      <c r="BF481" s="675"/>
      <c r="BG481" s="675"/>
      <c r="BH481" s="675"/>
      <c r="BI481" s="675"/>
      <c r="BJ481" s="675"/>
      <c r="BK481" s="675"/>
      <c r="BL481" s="675"/>
      <c r="BM481" s="675"/>
      <c r="BN481" s="675"/>
      <c r="BO481" s="675"/>
      <c r="BP481" s="675"/>
      <c r="BQ481" s="675"/>
      <c r="BR481" s="675"/>
      <c r="BS481" s="553">
        <f>CI481/BC481</f>
        <v>28960</v>
      </c>
      <c r="BT481" s="553"/>
      <c r="BU481" s="553"/>
      <c r="BV481" s="553"/>
      <c r="BW481" s="553"/>
      <c r="BX481" s="553"/>
      <c r="BY481" s="553"/>
      <c r="BZ481" s="553"/>
      <c r="CA481" s="553"/>
      <c r="CB481" s="553"/>
      <c r="CC481" s="553"/>
      <c r="CD481" s="553"/>
      <c r="CE481" s="553"/>
      <c r="CF481" s="553"/>
      <c r="CG481" s="553"/>
      <c r="CH481" s="553"/>
      <c r="CI481" s="553">
        <v>28960</v>
      </c>
      <c r="CJ481" s="553"/>
      <c r="CK481" s="553"/>
      <c r="CL481" s="553"/>
      <c r="CM481" s="553"/>
      <c r="CN481" s="553"/>
      <c r="CO481" s="553"/>
      <c r="CP481" s="553"/>
      <c r="CQ481" s="553"/>
      <c r="CR481" s="553"/>
      <c r="CS481" s="553"/>
      <c r="CT481" s="553"/>
      <c r="CU481" s="553"/>
      <c r="CV481" s="553"/>
      <c r="CW481" s="553"/>
      <c r="CX481" s="553"/>
      <c r="CY481" s="553"/>
      <c r="CZ481" s="553"/>
    </row>
    <row r="482" spans="1:104" s="4" customFormat="1" ht="12.75" x14ac:dyDescent="0.25">
      <c r="A482" s="640" t="s">
        <v>70</v>
      </c>
      <c r="B482" s="640"/>
      <c r="C482" s="640"/>
      <c r="D482" s="640"/>
      <c r="E482" s="640"/>
      <c r="F482" s="640"/>
      <c r="G482" s="640"/>
      <c r="H482" s="683" t="s">
        <v>685</v>
      </c>
      <c r="I482" s="674"/>
      <c r="J482" s="674"/>
      <c r="K482" s="674"/>
      <c r="L482" s="674"/>
      <c r="M482" s="674"/>
      <c r="N482" s="674"/>
      <c r="O482" s="674"/>
      <c r="P482" s="674"/>
      <c r="Q482" s="674"/>
      <c r="R482" s="674"/>
      <c r="S482" s="674"/>
      <c r="T482" s="674"/>
      <c r="U482" s="674"/>
      <c r="V482" s="674"/>
      <c r="W482" s="674"/>
      <c r="X482" s="674"/>
      <c r="Y482" s="674"/>
      <c r="Z482" s="674"/>
      <c r="AA482" s="674"/>
      <c r="AB482" s="674"/>
      <c r="AC482" s="674"/>
      <c r="AD482" s="674"/>
      <c r="AE482" s="674"/>
      <c r="AF482" s="674"/>
      <c r="AG482" s="674"/>
      <c r="AH482" s="674"/>
      <c r="AI482" s="674"/>
      <c r="AJ482" s="674"/>
      <c r="AK482" s="674"/>
      <c r="AL482" s="674"/>
      <c r="AM482" s="674"/>
      <c r="AN482" s="674"/>
      <c r="AO482" s="674"/>
      <c r="AP482" s="674"/>
      <c r="AQ482" s="674"/>
      <c r="AR482" s="674"/>
      <c r="AS482" s="674"/>
      <c r="AT482" s="674"/>
      <c r="AU482" s="589" t="s">
        <v>536</v>
      </c>
      <c r="AV482" s="589"/>
      <c r="AW482" s="589"/>
      <c r="AX482" s="589"/>
      <c r="AY482" s="589"/>
      <c r="AZ482" s="589"/>
      <c r="BA482" s="589"/>
      <c r="BB482" s="589"/>
      <c r="BC482" s="675">
        <v>2</v>
      </c>
      <c r="BD482" s="675"/>
      <c r="BE482" s="675"/>
      <c r="BF482" s="675"/>
      <c r="BG482" s="675"/>
      <c r="BH482" s="675"/>
      <c r="BI482" s="675"/>
      <c r="BJ482" s="675"/>
      <c r="BK482" s="675"/>
      <c r="BL482" s="675"/>
      <c r="BM482" s="675"/>
      <c r="BN482" s="675"/>
      <c r="BO482" s="675"/>
      <c r="BP482" s="675"/>
      <c r="BQ482" s="675"/>
      <c r="BR482" s="675"/>
      <c r="BS482" s="553">
        <f t="shared" ref="BS482:BS483" si="12">CI482/BC482</f>
        <v>8400</v>
      </c>
      <c r="BT482" s="553"/>
      <c r="BU482" s="553"/>
      <c r="BV482" s="553"/>
      <c r="BW482" s="553"/>
      <c r="BX482" s="553"/>
      <c r="BY482" s="553"/>
      <c r="BZ482" s="553"/>
      <c r="CA482" s="553"/>
      <c r="CB482" s="553"/>
      <c r="CC482" s="553"/>
      <c r="CD482" s="553"/>
      <c r="CE482" s="553"/>
      <c r="CF482" s="553"/>
      <c r="CG482" s="553"/>
      <c r="CH482" s="553"/>
      <c r="CI482" s="553">
        <v>16800</v>
      </c>
      <c r="CJ482" s="553"/>
      <c r="CK482" s="553"/>
      <c r="CL482" s="553"/>
      <c r="CM482" s="553"/>
      <c r="CN482" s="553"/>
      <c r="CO482" s="553"/>
      <c r="CP482" s="553"/>
      <c r="CQ482" s="553"/>
      <c r="CR482" s="553"/>
      <c r="CS482" s="553"/>
      <c r="CT482" s="553"/>
      <c r="CU482" s="553"/>
      <c r="CV482" s="553"/>
      <c r="CW482" s="553"/>
      <c r="CX482" s="553"/>
      <c r="CY482" s="553"/>
      <c r="CZ482" s="553"/>
    </row>
    <row r="483" spans="1:104" s="4" customFormat="1" ht="30.75" customHeight="1" x14ac:dyDescent="0.25">
      <c r="A483" s="640" t="s">
        <v>71</v>
      </c>
      <c r="B483" s="640"/>
      <c r="C483" s="640"/>
      <c r="D483" s="640"/>
      <c r="E483" s="640"/>
      <c r="F483" s="640"/>
      <c r="G483" s="640"/>
      <c r="H483" s="683" t="s">
        <v>686</v>
      </c>
      <c r="I483" s="674"/>
      <c r="J483" s="674"/>
      <c r="K483" s="674"/>
      <c r="L483" s="674"/>
      <c r="M483" s="674"/>
      <c r="N483" s="674"/>
      <c r="O483" s="674"/>
      <c r="P483" s="674"/>
      <c r="Q483" s="674"/>
      <c r="R483" s="674"/>
      <c r="S483" s="674"/>
      <c r="T483" s="674"/>
      <c r="U483" s="674"/>
      <c r="V483" s="674"/>
      <c r="W483" s="674"/>
      <c r="X483" s="674"/>
      <c r="Y483" s="674"/>
      <c r="Z483" s="674"/>
      <c r="AA483" s="674"/>
      <c r="AB483" s="674"/>
      <c r="AC483" s="674"/>
      <c r="AD483" s="674"/>
      <c r="AE483" s="674"/>
      <c r="AF483" s="674"/>
      <c r="AG483" s="674"/>
      <c r="AH483" s="674"/>
      <c r="AI483" s="674"/>
      <c r="AJ483" s="674"/>
      <c r="AK483" s="674"/>
      <c r="AL483" s="674"/>
      <c r="AM483" s="674"/>
      <c r="AN483" s="674"/>
      <c r="AO483" s="674"/>
      <c r="AP483" s="674"/>
      <c r="AQ483" s="674"/>
      <c r="AR483" s="674"/>
      <c r="AS483" s="674"/>
      <c r="AT483" s="674"/>
      <c r="AU483" s="589" t="s">
        <v>536</v>
      </c>
      <c r="AV483" s="589"/>
      <c r="AW483" s="589"/>
      <c r="AX483" s="589"/>
      <c r="AY483" s="589"/>
      <c r="AZ483" s="589"/>
      <c r="BA483" s="589"/>
      <c r="BB483" s="589"/>
      <c r="BC483" s="675">
        <v>1</v>
      </c>
      <c r="BD483" s="675"/>
      <c r="BE483" s="675"/>
      <c r="BF483" s="675"/>
      <c r="BG483" s="675"/>
      <c r="BH483" s="675"/>
      <c r="BI483" s="675"/>
      <c r="BJ483" s="675"/>
      <c r="BK483" s="675"/>
      <c r="BL483" s="675"/>
      <c r="BM483" s="675"/>
      <c r="BN483" s="675"/>
      <c r="BO483" s="675"/>
      <c r="BP483" s="675"/>
      <c r="BQ483" s="675"/>
      <c r="BR483" s="675"/>
      <c r="BS483" s="553">
        <f t="shared" si="12"/>
        <v>262456</v>
      </c>
      <c r="BT483" s="553"/>
      <c r="BU483" s="553"/>
      <c r="BV483" s="553"/>
      <c r="BW483" s="553"/>
      <c r="BX483" s="553"/>
      <c r="BY483" s="553"/>
      <c r="BZ483" s="553"/>
      <c r="CA483" s="553"/>
      <c r="CB483" s="553"/>
      <c r="CC483" s="553"/>
      <c r="CD483" s="553"/>
      <c r="CE483" s="553"/>
      <c r="CF483" s="553"/>
      <c r="CG483" s="553"/>
      <c r="CH483" s="553"/>
      <c r="CI483" s="553">
        <v>262456</v>
      </c>
      <c r="CJ483" s="553"/>
      <c r="CK483" s="553"/>
      <c r="CL483" s="553"/>
      <c r="CM483" s="553"/>
      <c r="CN483" s="553"/>
      <c r="CO483" s="553"/>
      <c r="CP483" s="553"/>
      <c r="CQ483" s="553"/>
      <c r="CR483" s="553"/>
      <c r="CS483" s="553"/>
      <c r="CT483" s="553"/>
      <c r="CU483" s="553"/>
      <c r="CV483" s="553"/>
      <c r="CW483" s="553"/>
      <c r="CX483" s="553"/>
      <c r="CY483" s="553"/>
      <c r="CZ483" s="553"/>
    </row>
    <row r="484" spans="1:104" s="4" customFormat="1" ht="15" customHeight="1" x14ac:dyDescent="0.25">
      <c r="A484" s="679" t="s">
        <v>262</v>
      </c>
      <c r="B484" s="679"/>
      <c r="C484" s="679"/>
      <c r="D484" s="679"/>
      <c r="E484" s="679"/>
      <c r="F484" s="679"/>
      <c r="G484" s="679"/>
      <c r="H484" s="679"/>
      <c r="I484" s="679"/>
      <c r="J484" s="679"/>
      <c r="K484" s="679"/>
      <c r="L484" s="679"/>
      <c r="M484" s="679"/>
      <c r="N484" s="679"/>
      <c r="O484" s="679"/>
      <c r="P484" s="679"/>
      <c r="Q484" s="679"/>
      <c r="R484" s="679"/>
      <c r="S484" s="679"/>
      <c r="T484" s="679"/>
      <c r="U484" s="679"/>
      <c r="V484" s="679"/>
      <c r="W484" s="679"/>
      <c r="X484" s="679"/>
      <c r="Y484" s="679"/>
      <c r="Z484" s="679"/>
      <c r="AA484" s="679"/>
      <c r="AB484" s="679"/>
      <c r="AC484" s="679"/>
      <c r="AD484" s="679"/>
      <c r="AE484" s="679"/>
      <c r="AF484" s="679"/>
      <c r="AG484" s="679"/>
      <c r="AH484" s="679"/>
      <c r="AI484" s="679"/>
      <c r="AJ484" s="679"/>
      <c r="AK484" s="679"/>
      <c r="AL484" s="679"/>
      <c r="AM484" s="679"/>
      <c r="AN484" s="679"/>
      <c r="AO484" s="679"/>
      <c r="AP484" s="679"/>
      <c r="AQ484" s="679"/>
      <c r="AR484" s="679"/>
      <c r="AS484" s="679"/>
      <c r="AT484" s="679"/>
      <c r="AU484" s="679"/>
      <c r="AV484" s="679"/>
      <c r="AW484" s="679"/>
      <c r="AX484" s="679"/>
      <c r="AY484" s="679"/>
      <c r="AZ484" s="679"/>
      <c r="BA484" s="679"/>
      <c r="BB484" s="679"/>
      <c r="BC484" s="552" t="s">
        <v>4</v>
      </c>
      <c r="BD484" s="552"/>
      <c r="BE484" s="552"/>
      <c r="BF484" s="552"/>
      <c r="BG484" s="552"/>
      <c r="BH484" s="552"/>
      <c r="BI484" s="552"/>
      <c r="BJ484" s="552"/>
      <c r="BK484" s="552"/>
      <c r="BL484" s="552"/>
      <c r="BM484" s="552"/>
      <c r="BN484" s="552"/>
      <c r="BO484" s="552"/>
      <c r="BP484" s="552"/>
      <c r="BQ484" s="552"/>
      <c r="BR484" s="552"/>
      <c r="BS484" s="552" t="s">
        <v>4</v>
      </c>
      <c r="BT484" s="552"/>
      <c r="BU484" s="552"/>
      <c r="BV484" s="552"/>
      <c r="BW484" s="552"/>
      <c r="BX484" s="552"/>
      <c r="BY484" s="552"/>
      <c r="BZ484" s="552"/>
      <c r="CA484" s="552"/>
      <c r="CB484" s="552"/>
      <c r="CC484" s="552"/>
      <c r="CD484" s="552"/>
      <c r="CE484" s="552"/>
      <c r="CF484" s="552"/>
      <c r="CG484" s="552"/>
      <c r="CH484" s="552"/>
      <c r="CI484" s="554">
        <f>CI483+CI482+CI481</f>
        <v>308216</v>
      </c>
      <c r="CJ484" s="554"/>
      <c r="CK484" s="554"/>
      <c r="CL484" s="554"/>
      <c r="CM484" s="554"/>
      <c r="CN484" s="554"/>
      <c r="CO484" s="554"/>
      <c r="CP484" s="554"/>
      <c r="CQ484" s="554"/>
      <c r="CR484" s="554"/>
      <c r="CS484" s="554"/>
      <c r="CT484" s="554"/>
      <c r="CU484" s="554"/>
      <c r="CV484" s="554"/>
      <c r="CW484" s="554"/>
      <c r="CX484" s="554"/>
      <c r="CY484" s="554"/>
      <c r="CZ484" s="554"/>
    </row>
    <row r="485" spans="1:104" s="4" customFormat="1" ht="15" hidden="1" customHeight="1" x14ac:dyDescent="0.25">
      <c r="A485" s="680" t="s">
        <v>241</v>
      </c>
      <c r="B485" s="680"/>
      <c r="C485" s="680"/>
      <c r="D485" s="680"/>
      <c r="E485" s="680"/>
      <c r="F485" s="680"/>
      <c r="G485" s="680"/>
      <c r="H485" s="680"/>
      <c r="I485" s="680"/>
      <c r="J485" s="680"/>
      <c r="K485" s="680"/>
      <c r="L485" s="680"/>
      <c r="M485" s="680"/>
      <c r="N485" s="680"/>
      <c r="O485" s="680"/>
      <c r="P485" s="680"/>
      <c r="Q485" s="680"/>
      <c r="R485" s="680"/>
      <c r="S485" s="680"/>
      <c r="T485" s="680"/>
      <c r="U485" s="680"/>
      <c r="V485" s="680"/>
      <c r="W485" s="680"/>
      <c r="X485" s="680"/>
      <c r="Y485" s="680"/>
      <c r="Z485" s="680"/>
      <c r="AA485" s="680"/>
      <c r="AB485" s="680"/>
      <c r="AC485" s="680"/>
      <c r="AD485" s="680"/>
      <c r="AE485" s="680"/>
      <c r="AF485" s="680"/>
      <c r="AG485" s="680"/>
      <c r="AH485" s="680"/>
      <c r="AI485" s="680"/>
      <c r="AJ485" s="680"/>
      <c r="AK485" s="680"/>
      <c r="AL485" s="680"/>
      <c r="AM485" s="680"/>
      <c r="AN485" s="680"/>
      <c r="AO485" s="680"/>
      <c r="AP485" s="680"/>
      <c r="AQ485" s="680"/>
      <c r="AR485" s="680"/>
      <c r="AS485" s="680"/>
      <c r="AT485" s="680"/>
      <c r="AU485" s="680"/>
      <c r="AV485" s="680"/>
      <c r="AW485" s="680"/>
      <c r="AX485" s="680"/>
      <c r="AY485" s="680"/>
      <c r="AZ485" s="680"/>
      <c r="BA485" s="680"/>
      <c r="BB485" s="680"/>
      <c r="BC485" s="680"/>
      <c r="BD485" s="680"/>
      <c r="BE485" s="680"/>
      <c r="BF485" s="680"/>
      <c r="BG485" s="680"/>
      <c r="BH485" s="680"/>
      <c r="BI485" s="680"/>
      <c r="BJ485" s="680"/>
      <c r="BK485" s="680"/>
      <c r="BL485" s="680"/>
      <c r="BM485" s="680"/>
      <c r="BN485" s="680"/>
      <c r="BO485" s="680"/>
      <c r="BP485" s="680"/>
      <c r="BQ485" s="680"/>
      <c r="BR485" s="680"/>
      <c r="BS485" s="680"/>
      <c r="BT485" s="680"/>
      <c r="BU485" s="680"/>
      <c r="BV485" s="680"/>
      <c r="BW485" s="680"/>
      <c r="BX485" s="680"/>
      <c r="BY485" s="680"/>
      <c r="BZ485" s="680"/>
      <c r="CA485" s="680"/>
      <c r="CB485" s="680"/>
      <c r="CC485" s="680"/>
      <c r="CD485" s="680"/>
      <c r="CE485" s="680"/>
      <c r="CF485" s="680"/>
      <c r="CG485" s="680"/>
      <c r="CH485" s="680"/>
      <c r="CI485" s="680"/>
      <c r="CJ485" s="680"/>
      <c r="CK485" s="680"/>
      <c r="CL485" s="680"/>
      <c r="CM485" s="680"/>
      <c r="CN485" s="680"/>
      <c r="CO485" s="680"/>
      <c r="CP485" s="680"/>
      <c r="CQ485" s="680"/>
      <c r="CR485" s="680"/>
      <c r="CS485" s="680"/>
      <c r="CT485" s="680"/>
      <c r="CU485" s="680"/>
      <c r="CV485" s="680"/>
      <c r="CW485" s="680"/>
      <c r="CX485" s="680"/>
      <c r="CY485" s="680"/>
      <c r="CZ485" s="680"/>
    </row>
    <row r="486" spans="1:104" s="4" customFormat="1" ht="15" hidden="1" customHeight="1" x14ac:dyDescent="0.25">
      <c r="A486" s="640"/>
      <c r="B486" s="640"/>
      <c r="C486" s="640"/>
      <c r="D486" s="640"/>
      <c r="E486" s="640"/>
      <c r="F486" s="640"/>
      <c r="G486" s="640"/>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89"/>
      <c r="AL486" s="589"/>
      <c r="AM486" s="589"/>
      <c r="AN486" s="589"/>
      <c r="AO486" s="589"/>
      <c r="AP486" s="589"/>
      <c r="AQ486" s="589"/>
      <c r="AR486" s="589"/>
      <c r="AS486" s="589"/>
      <c r="AT486" s="589"/>
      <c r="AU486" s="589"/>
      <c r="AV486" s="589"/>
      <c r="AW486" s="589"/>
      <c r="AX486" s="589"/>
      <c r="AY486" s="589"/>
      <c r="AZ486" s="589"/>
      <c r="BA486" s="589"/>
      <c r="BB486" s="589"/>
      <c r="BC486" s="552"/>
      <c r="BD486" s="552"/>
      <c r="BE486" s="552"/>
      <c r="BF486" s="552"/>
      <c r="BG486" s="552"/>
      <c r="BH486" s="552"/>
      <c r="BI486" s="552"/>
      <c r="BJ486" s="552"/>
      <c r="BK486" s="552"/>
      <c r="BL486" s="552"/>
      <c r="BM486" s="552"/>
      <c r="BN486" s="552"/>
      <c r="BO486" s="552"/>
      <c r="BP486" s="552"/>
      <c r="BQ486" s="552"/>
      <c r="BR486" s="552"/>
      <c r="BS486" s="552"/>
      <c r="BT486" s="552"/>
      <c r="BU486" s="552"/>
      <c r="BV486" s="552"/>
      <c r="BW486" s="552"/>
      <c r="BX486" s="552"/>
      <c r="BY486" s="552"/>
      <c r="BZ486" s="552"/>
      <c r="CA486" s="552"/>
      <c r="CB486" s="552"/>
      <c r="CC486" s="552"/>
      <c r="CD486" s="552"/>
      <c r="CE486" s="552"/>
      <c r="CF486" s="552"/>
      <c r="CG486" s="552"/>
      <c r="CH486" s="552"/>
      <c r="CI486" s="552"/>
      <c r="CJ486" s="552"/>
      <c r="CK486" s="552"/>
      <c r="CL486" s="552"/>
      <c r="CM486" s="552"/>
      <c r="CN486" s="552"/>
      <c r="CO486" s="552"/>
      <c r="CP486" s="552"/>
      <c r="CQ486" s="552"/>
      <c r="CR486" s="552"/>
      <c r="CS486" s="552"/>
      <c r="CT486" s="552"/>
      <c r="CU486" s="552"/>
      <c r="CV486" s="552"/>
      <c r="CW486" s="552"/>
      <c r="CX486" s="552"/>
      <c r="CY486" s="552"/>
      <c r="CZ486" s="552"/>
    </row>
    <row r="487" spans="1:104" s="4" customFormat="1" ht="15" hidden="1" customHeight="1" x14ac:dyDescent="0.25">
      <c r="A487" s="630" t="s">
        <v>262</v>
      </c>
      <c r="B487" s="631"/>
      <c r="C487" s="631"/>
      <c r="D487" s="631"/>
      <c r="E487" s="631"/>
      <c r="F487" s="631"/>
      <c r="G487" s="631"/>
      <c r="H487" s="631"/>
      <c r="I487" s="631"/>
      <c r="J487" s="631"/>
      <c r="K487" s="631"/>
      <c r="L487" s="631"/>
      <c r="M487" s="631"/>
      <c r="N487" s="631"/>
      <c r="O487" s="631"/>
      <c r="P487" s="631"/>
      <c r="Q487" s="631"/>
      <c r="R487" s="631"/>
      <c r="S487" s="631"/>
      <c r="T487" s="631"/>
      <c r="U487" s="631"/>
      <c r="V487" s="631"/>
      <c r="W487" s="631"/>
      <c r="X487" s="631"/>
      <c r="Y487" s="631"/>
      <c r="Z487" s="631"/>
      <c r="AA487" s="631"/>
      <c r="AB487" s="631"/>
      <c r="AC487" s="631"/>
      <c r="AD487" s="631"/>
      <c r="AE487" s="631"/>
      <c r="AF487" s="631"/>
      <c r="AG487" s="631"/>
      <c r="AH487" s="631"/>
      <c r="AI487" s="631"/>
      <c r="AJ487" s="631"/>
      <c r="AK487" s="631"/>
      <c r="AL487" s="631"/>
      <c r="AM487" s="631"/>
      <c r="AN487" s="631"/>
      <c r="AO487" s="631"/>
      <c r="AP487" s="631"/>
      <c r="AQ487" s="631"/>
      <c r="AR487" s="631"/>
      <c r="AS487" s="631"/>
      <c r="AT487" s="631"/>
      <c r="AU487" s="631"/>
      <c r="AV487" s="631"/>
      <c r="AW487" s="631"/>
      <c r="AX487" s="631"/>
      <c r="AY487" s="631"/>
      <c r="AZ487" s="631"/>
      <c r="BA487" s="631"/>
      <c r="BB487" s="632"/>
      <c r="BC487" s="552" t="s">
        <v>4</v>
      </c>
      <c r="BD487" s="552"/>
      <c r="BE487" s="552"/>
      <c r="BF487" s="552"/>
      <c r="BG487" s="552"/>
      <c r="BH487" s="552"/>
      <c r="BI487" s="552"/>
      <c r="BJ487" s="552"/>
      <c r="BK487" s="552"/>
      <c r="BL487" s="552"/>
      <c r="BM487" s="552"/>
      <c r="BN487" s="552"/>
      <c r="BO487" s="552"/>
      <c r="BP487" s="552"/>
      <c r="BQ487" s="552"/>
      <c r="BR487" s="552"/>
      <c r="BS487" s="552" t="s">
        <v>4</v>
      </c>
      <c r="BT487" s="552"/>
      <c r="BU487" s="552"/>
      <c r="BV487" s="552"/>
      <c r="BW487" s="552"/>
      <c r="BX487" s="552"/>
      <c r="BY487" s="552"/>
      <c r="BZ487" s="552"/>
      <c r="CA487" s="552"/>
      <c r="CB487" s="552"/>
      <c r="CC487" s="552"/>
      <c r="CD487" s="552"/>
      <c r="CE487" s="552"/>
      <c r="CF487" s="552"/>
      <c r="CG487" s="552"/>
      <c r="CH487" s="552"/>
      <c r="CI487" s="605"/>
      <c r="CJ487" s="606"/>
      <c r="CK487" s="606"/>
      <c r="CL487" s="606"/>
      <c r="CM487" s="606"/>
      <c r="CN487" s="606"/>
      <c r="CO487" s="606"/>
      <c r="CP487" s="606"/>
      <c r="CQ487" s="606"/>
      <c r="CR487" s="606"/>
      <c r="CS487" s="606"/>
      <c r="CT487" s="606"/>
      <c r="CU487" s="606"/>
      <c r="CV487" s="606"/>
      <c r="CW487" s="606"/>
      <c r="CX487" s="606"/>
      <c r="CY487" s="606"/>
      <c r="CZ487" s="607"/>
    </row>
    <row r="488" spans="1:104" s="4" customFormat="1" ht="15" hidden="1" customHeight="1" x14ac:dyDescent="0.25">
      <c r="A488" s="668" t="s">
        <v>55</v>
      </c>
      <c r="B488" s="669"/>
      <c r="C488" s="669"/>
      <c r="D488" s="669"/>
      <c r="E488" s="669"/>
      <c r="F488" s="669"/>
      <c r="G488" s="669"/>
      <c r="H488" s="669"/>
      <c r="I488" s="669"/>
      <c r="J488" s="669"/>
      <c r="K488" s="669"/>
      <c r="L488" s="669"/>
      <c r="M488" s="669"/>
      <c r="N488" s="669"/>
      <c r="O488" s="669"/>
      <c r="P488" s="669"/>
      <c r="Q488" s="669"/>
      <c r="R488" s="669"/>
      <c r="S488" s="669"/>
      <c r="T488" s="669"/>
      <c r="U488" s="669"/>
      <c r="V488" s="669"/>
      <c r="W488" s="669"/>
      <c r="X488" s="669"/>
      <c r="Y488" s="669"/>
      <c r="Z488" s="669"/>
      <c r="AA488" s="669"/>
      <c r="AB488" s="669"/>
      <c r="AC488" s="669"/>
      <c r="AD488" s="669"/>
      <c r="AE488" s="669"/>
      <c r="AF488" s="669"/>
      <c r="AG488" s="669"/>
      <c r="AH488" s="669"/>
      <c r="AI488" s="669"/>
      <c r="AJ488" s="669"/>
      <c r="AK488" s="669"/>
      <c r="AL488" s="669"/>
      <c r="AM488" s="669"/>
      <c r="AN488" s="669"/>
      <c r="AO488" s="669"/>
      <c r="AP488" s="669"/>
      <c r="AQ488" s="669"/>
      <c r="AR488" s="669"/>
      <c r="AS488" s="669"/>
      <c r="AT488" s="669"/>
      <c r="AU488" s="669"/>
      <c r="AV488" s="669"/>
      <c r="AW488" s="669"/>
      <c r="AX488" s="669"/>
      <c r="AY488" s="669"/>
      <c r="AZ488" s="669"/>
      <c r="BA488" s="669"/>
      <c r="BB488" s="670"/>
      <c r="BC488" s="552" t="s">
        <v>4</v>
      </c>
      <c r="BD488" s="552"/>
      <c r="BE488" s="552"/>
      <c r="BF488" s="552"/>
      <c r="BG488" s="552"/>
      <c r="BH488" s="552"/>
      <c r="BI488" s="552"/>
      <c r="BJ488" s="552"/>
      <c r="BK488" s="552"/>
      <c r="BL488" s="552"/>
      <c r="BM488" s="552"/>
      <c r="BN488" s="552"/>
      <c r="BO488" s="552"/>
      <c r="BP488" s="552"/>
      <c r="BQ488" s="552"/>
      <c r="BR488" s="552"/>
      <c r="BS488" s="552" t="s">
        <v>4</v>
      </c>
      <c r="BT488" s="552"/>
      <c r="BU488" s="552"/>
      <c r="BV488" s="552"/>
      <c r="BW488" s="552"/>
      <c r="BX488" s="552"/>
      <c r="BY488" s="552"/>
      <c r="BZ488" s="552"/>
      <c r="CA488" s="552"/>
      <c r="CB488" s="552"/>
      <c r="CC488" s="552"/>
      <c r="CD488" s="552"/>
      <c r="CE488" s="552"/>
      <c r="CF488" s="552"/>
      <c r="CG488" s="552"/>
      <c r="CH488" s="552"/>
      <c r="CI488" s="552"/>
      <c r="CJ488" s="552"/>
      <c r="CK488" s="552"/>
      <c r="CL488" s="552"/>
      <c r="CM488" s="552"/>
      <c r="CN488" s="552"/>
      <c r="CO488" s="552"/>
      <c r="CP488" s="552"/>
      <c r="CQ488" s="552"/>
      <c r="CR488" s="552"/>
      <c r="CS488" s="552"/>
      <c r="CT488" s="552"/>
      <c r="CU488" s="552"/>
      <c r="CV488" s="552"/>
      <c r="CW488" s="552"/>
      <c r="CX488" s="552"/>
      <c r="CY488" s="552"/>
      <c r="CZ488" s="552"/>
    </row>
    <row r="489" spans="1:104" s="4" customFormat="1" ht="15" customHeight="1" x14ac:dyDescent="0.25">
      <c r="A489" s="279"/>
      <c r="B489" s="279"/>
      <c r="C489" s="279"/>
      <c r="D489" s="279"/>
      <c r="E489" s="279"/>
      <c r="F489" s="279"/>
      <c r="G489" s="279"/>
      <c r="H489" s="279"/>
      <c r="I489" s="279"/>
      <c r="J489" s="279"/>
      <c r="K489" s="279"/>
      <c r="L489" s="279"/>
      <c r="M489" s="279"/>
      <c r="N489" s="279"/>
      <c r="O489" s="279"/>
      <c r="P489" s="279"/>
      <c r="Q489" s="279"/>
      <c r="R489" s="279"/>
      <c r="S489" s="279"/>
      <c r="T489" s="279"/>
      <c r="U489" s="279"/>
      <c r="V489" s="279"/>
      <c r="W489" s="279"/>
      <c r="X489" s="279"/>
      <c r="Y489" s="279"/>
      <c r="Z489" s="279"/>
      <c r="AA489" s="279"/>
      <c r="AB489" s="279"/>
      <c r="AC489" s="279"/>
      <c r="AD489" s="279"/>
      <c r="AE489" s="279"/>
      <c r="AF489" s="279"/>
      <c r="AG489" s="279"/>
      <c r="AH489" s="279"/>
      <c r="AI489" s="279"/>
      <c r="AJ489" s="279"/>
      <c r="AK489" s="279"/>
      <c r="AL489" s="279"/>
      <c r="AM489" s="279"/>
      <c r="AN489" s="279"/>
      <c r="AO489" s="279"/>
      <c r="AP489" s="279"/>
      <c r="AQ489" s="279"/>
      <c r="AR489" s="279"/>
      <c r="AS489" s="279"/>
      <c r="AT489" s="279"/>
      <c r="AU489" s="279"/>
      <c r="AV489" s="279"/>
      <c r="AW489" s="279"/>
      <c r="AX489" s="279"/>
      <c r="AY489" s="279"/>
      <c r="AZ489" s="279"/>
      <c r="BA489" s="279"/>
      <c r="BB489" s="279"/>
      <c r="BC489" s="300"/>
      <c r="BD489" s="300"/>
      <c r="BE489" s="300"/>
      <c r="BF489" s="300"/>
      <c r="BG489" s="300"/>
      <c r="BH489" s="300"/>
      <c r="BI489" s="300"/>
      <c r="BJ489" s="300"/>
      <c r="BK489" s="300"/>
      <c r="BL489" s="300"/>
      <c r="BM489" s="300"/>
      <c r="BN489" s="300"/>
      <c r="BO489" s="300"/>
      <c r="BP489" s="300"/>
      <c r="BQ489" s="300"/>
      <c r="BR489" s="300"/>
      <c r="BS489" s="300"/>
      <c r="BT489" s="300"/>
      <c r="BU489" s="300"/>
      <c r="BV489" s="300"/>
      <c r="BW489" s="300"/>
      <c r="BX489" s="300"/>
      <c r="BY489" s="300"/>
      <c r="BZ489" s="300"/>
      <c r="CA489" s="300"/>
      <c r="CB489" s="300"/>
      <c r="CC489" s="300"/>
      <c r="CD489" s="300"/>
      <c r="CE489" s="300"/>
      <c r="CF489" s="300"/>
      <c r="CG489" s="300"/>
      <c r="CH489" s="300"/>
      <c r="CI489" s="300"/>
      <c r="CJ489" s="300"/>
      <c r="CK489" s="300"/>
      <c r="CL489" s="300"/>
      <c r="CM489" s="300"/>
      <c r="CN489" s="300"/>
      <c r="CO489" s="300"/>
      <c r="CP489" s="300"/>
      <c r="CQ489" s="300"/>
      <c r="CR489" s="300"/>
      <c r="CS489" s="300"/>
      <c r="CT489" s="300"/>
      <c r="CU489" s="300"/>
      <c r="CV489" s="300"/>
      <c r="CW489" s="300"/>
      <c r="CX489" s="300"/>
      <c r="CY489" s="300"/>
      <c r="CZ489" s="299"/>
    </row>
    <row r="490" spans="1:104" s="13" customFormat="1" ht="13.5" hidden="1" customHeight="1" x14ac:dyDescent="0.2">
      <c r="A490" s="664" t="s">
        <v>258</v>
      </c>
      <c r="B490" s="664"/>
      <c r="C490" s="664"/>
      <c r="D490" s="664"/>
      <c r="E490" s="664"/>
      <c r="F490" s="664"/>
      <c r="G490" s="664"/>
      <c r="H490" s="664"/>
      <c r="I490" s="664"/>
      <c r="J490" s="664"/>
      <c r="K490" s="664"/>
      <c r="L490" s="664"/>
      <c r="M490" s="664"/>
      <c r="N490" s="664"/>
      <c r="O490" s="664"/>
      <c r="P490" s="664"/>
      <c r="Q490" s="664"/>
      <c r="R490" s="664"/>
      <c r="S490" s="664"/>
      <c r="T490" s="664"/>
      <c r="U490" s="664"/>
      <c r="V490" s="664"/>
      <c r="W490" s="664"/>
      <c r="X490" s="664"/>
      <c r="Y490" s="664"/>
      <c r="Z490" s="664"/>
      <c r="AA490" s="664"/>
      <c r="AB490" s="664"/>
      <c r="AC490" s="664"/>
      <c r="AD490" s="664"/>
      <c r="AE490" s="664"/>
      <c r="AF490" s="664"/>
      <c r="AG490" s="664"/>
      <c r="AH490" s="664"/>
      <c r="AI490" s="664"/>
      <c r="AJ490" s="664"/>
      <c r="AK490" s="664"/>
      <c r="AL490" s="664"/>
      <c r="AM490" s="664"/>
      <c r="AN490" s="664"/>
      <c r="AO490" s="664"/>
      <c r="AP490" s="664"/>
      <c r="AQ490" s="664"/>
      <c r="AR490" s="664"/>
      <c r="AS490" s="664"/>
      <c r="AT490" s="664"/>
      <c r="AU490" s="664"/>
      <c r="AV490" s="664"/>
      <c r="AW490" s="664"/>
      <c r="AX490" s="664"/>
      <c r="AY490" s="664"/>
      <c r="AZ490" s="664"/>
      <c r="BA490" s="664"/>
      <c r="BB490" s="664"/>
      <c r="BC490" s="664"/>
      <c r="BD490" s="664"/>
      <c r="BE490" s="664"/>
      <c r="BF490" s="664"/>
      <c r="BG490" s="664"/>
      <c r="BH490" s="664"/>
      <c r="BI490" s="664"/>
      <c r="BJ490" s="664"/>
      <c r="BK490" s="664"/>
      <c r="BL490" s="664"/>
      <c r="BM490" s="664"/>
      <c r="BN490" s="664"/>
      <c r="BO490" s="664"/>
      <c r="BP490" s="664"/>
      <c r="BQ490" s="664"/>
      <c r="BR490" s="664"/>
      <c r="BS490" s="664"/>
      <c r="BT490" s="664"/>
      <c r="BU490" s="664"/>
      <c r="BV490" s="664"/>
      <c r="BW490" s="664"/>
      <c r="BX490" s="664"/>
      <c r="BY490" s="664"/>
      <c r="BZ490" s="664"/>
      <c r="CA490" s="664"/>
      <c r="CB490" s="664"/>
      <c r="CC490" s="664"/>
      <c r="CD490" s="664"/>
      <c r="CE490" s="664"/>
      <c r="CF490" s="664"/>
      <c r="CG490" s="664"/>
      <c r="CH490" s="664"/>
      <c r="CI490" s="664"/>
      <c r="CJ490" s="664"/>
      <c r="CK490" s="664"/>
      <c r="CL490" s="664"/>
      <c r="CM490" s="664"/>
      <c r="CN490" s="664"/>
      <c r="CO490" s="664"/>
      <c r="CP490" s="664"/>
      <c r="CQ490" s="664"/>
      <c r="CR490" s="664"/>
      <c r="CS490" s="664"/>
      <c r="CT490" s="664"/>
      <c r="CU490" s="664"/>
      <c r="CV490" s="664"/>
      <c r="CW490" s="664"/>
      <c r="CX490" s="664"/>
      <c r="CY490" s="664"/>
      <c r="CZ490" s="664"/>
    </row>
    <row r="491" spans="1:104" s="13" customFormat="1" ht="13.5" hidden="1" customHeight="1" x14ac:dyDescent="0.2">
      <c r="A491" s="278"/>
      <c r="B491" s="278"/>
      <c r="C491" s="278"/>
      <c r="D491" s="278"/>
      <c r="E491" s="278"/>
      <c r="F491" s="278"/>
      <c r="G491" s="278"/>
      <c r="H491" s="278"/>
      <c r="I491" s="278"/>
      <c r="J491" s="278"/>
      <c r="K491" s="278"/>
      <c r="L491" s="278"/>
      <c r="M491" s="278"/>
      <c r="N491" s="278"/>
      <c r="O491" s="278"/>
      <c r="P491" s="278"/>
      <c r="Q491" s="278"/>
      <c r="R491" s="278"/>
      <c r="S491" s="278"/>
      <c r="T491" s="278"/>
      <c r="U491" s="278"/>
      <c r="V491" s="278"/>
      <c r="W491" s="278"/>
      <c r="X491" s="278"/>
      <c r="Y491" s="278"/>
      <c r="Z491" s="278"/>
      <c r="AA491" s="278"/>
      <c r="AB491" s="278"/>
      <c r="AC491" s="278"/>
      <c r="AD491" s="278"/>
      <c r="AE491" s="278"/>
      <c r="AF491" s="278"/>
      <c r="AG491" s="278"/>
      <c r="AH491" s="278"/>
      <c r="AI491" s="278"/>
      <c r="AJ491" s="278"/>
      <c r="AK491" s="278"/>
      <c r="AL491" s="278"/>
      <c r="AM491" s="278"/>
      <c r="AN491" s="278"/>
      <c r="AO491" s="278"/>
      <c r="AP491" s="278"/>
      <c r="AQ491" s="278"/>
      <c r="AR491" s="278"/>
      <c r="AS491" s="278"/>
      <c r="AT491" s="278"/>
      <c r="AU491" s="278"/>
      <c r="AV491" s="278"/>
      <c r="AW491" s="278"/>
      <c r="AX491" s="278"/>
      <c r="AY491" s="278"/>
      <c r="AZ491" s="278"/>
      <c r="BA491" s="278"/>
      <c r="BB491" s="278"/>
      <c r="BC491" s="278"/>
      <c r="BD491" s="278"/>
      <c r="BE491" s="278"/>
      <c r="BF491" s="278"/>
      <c r="BG491" s="278"/>
      <c r="BH491" s="278"/>
      <c r="BI491" s="278"/>
      <c r="BJ491" s="278"/>
      <c r="BK491" s="278"/>
      <c r="BL491" s="278"/>
      <c r="BM491" s="278"/>
      <c r="BN491" s="278"/>
      <c r="BO491" s="278"/>
      <c r="BP491" s="278"/>
      <c r="BQ491" s="278"/>
      <c r="BR491" s="278"/>
      <c r="BS491" s="278"/>
      <c r="BT491" s="278"/>
      <c r="BU491" s="278"/>
      <c r="BV491" s="278"/>
      <c r="BW491" s="278"/>
      <c r="BX491" s="278"/>
      <c r="BY491" s="278"/>
      <c r="BZ491" s="278"/>
      <c r="CA491" s="278"/>
      <c r="CB491" s="278"/>
      <c r="CC491" s="278"/>
      <c r="CD491" s="278"/>
      <c r="CE491" s="278"/>
      <c r="CF491" s="278"/>
      <c r="CG491" s="278"/>
      <c r="CH491" s="278"/>
      <c r="CI491" s="278"/>
      <c r="CJ491" s="278"/>
      <c r="CK491" s="278"/>
      <c r="CL491" s="278"/>
      <c r="CM491" s="278"/>
      <c r="CN491" s="278"/>
      <c r="CO491" s="278"/>
      <c r="CP491" s="278"/>
      <c r="CQ491" s="278"/>
      <c r="CR491" s="278"/>
      <c r="CS491" s="278"/>
      <c r="CT491" s="278"/>
      <c r="CU491" s="278"/>
      <c r="CV491" s="278"/>
      <c r="CW491" s="278"/>
      <c r="CX491" s="278"/>
      <c r="CY491" s="278"/>
      <c r="CZ491" s="278"/>
    </row>
    <row r="492" spans="1:104" s="13" customFormat="1" ht="27.75" hidden="1" customHeight="1" x14ac:dyDescent="0.2">
      <c r="A492" s="664" t="s">
        <v>245</v>
      </c>
      <c r="B492" s="664"/>
      <c r="C492" s="664"/>
      <c r="D492" s="664"/>
      <c r="E492" s="664"/>
      <c r="F492" s="664"/>
      <c r="G492" s="664"/>
      <c r="H492" s="664"/>
      <c r="I492" s="664"/>
      <c r="J492" s="664"/>
      <c r="K492" s="664"/>
      <c r="L492" s="664"/>
      <c r="M492" s="664"/>
      <c r="N492" s="664"/>
      <c r="O492" s="664"/>
      <c r="P492" s="664"/>
      <c r="Q492" s="664"/>
      <c r="R492" s="664"/>
      <c r="S492" s="664"/>
      <c r="T492" s="664"/>
      <c r="U492" s="664"/>
      <c r="V492" s="664"/>
      <c r="W492" s="664"/>
      <c r="X492" s="664"/>
      <c r="Y492" s="664"/>
      <c r="Z492" s="664"/>
      <c r="AA492" s="664"/>
      <c r="AB492" s="664"/>
      <c r="AC492" s="664"/>
      <c r="AD492" s="664"/>
      <c r="AE492" s="664"/>
      <c r="AF492" s="664"/>
      <c r="AG492" s="664"/>
      <c r="AH492" s="664"/>
      <c r="AI492" s="664"/>
      <c r="AJ492" s="664"/>
      <c r="AK492" s="664"/>
      <c r="AL492" s="664"/>
      <c r="AM492" s="664"/>
      <c r="AN492" s="664"/>
      <c r="AO492" s="664"/>
      <c r="AP492" s="664"/>
      <c r="AQ492" s="664"/>
      <c r="AR492" s="664"/>
      <c r="AS492" s="664"/>
      <c r="AT492" s="664"/>
      <c r="AU492" s="664"/>
      <c r="AV492" s="664"/>
      <c r="AW492" s="664"/>
      <c r="AX492" s="664"/>
      <c r="AY492" s="664"/>
      <c r="AZ492" s="664"/>
      <c r="BA492" s="664"/>
      <c r="BB492" s="664"/>
      <c r="BC492" s="280"/>
      <c r="BD492" s="280"/>
      <c r="BE492" s="280"/>
      <c r="BF492" s="280"/>
      <c r="BG492" s="280"/>
      <c r="BH492" s="280"/>
      <c r="BI492" s="280"/>
      <c r="BJ492" s="280"/>
      <c r="BK492" s="280"/>
      <c r="BL492" s="280"/>
      <c r="BM492" s="280"/>
      <c r="BN492" s="280"/>
      <c r="BO492" s="280"/>
      <c r="BP492" s="280"/>
      <c r="BQ492" s="280"/>
      <c r="BR492" s="280"/>
      <c r="BS492" s="280"/>
      <c r="BT492" s="280"/>
      <c r="BU492" s="280"/>
      <c r="BV492" s="280"/>
      <c r="BW492" s="280"/>
      <c r="BX492" s="280"/>
      <c r="BY492" s="280"/>
      <c r="BZ492" s="280"/>
      <c r="CA492" s="280"/>
      <c r="CB492" s="280"/>
      <c r="CC492" s="280"/>
      <c r="CD492" s="280"/>
      <c r="CE492" s="280"/>
      <c r="CF492" s="280"/>
      <c r="CG492" s="280"/>
      <c r="CH492" s="280"/>
      <c r="CI492" s="280"/>
      <c r="CJ492" s="280"/>
      <c r="CK492" s="280"/>
      <c r="CL492" s="280"/>
      <c r="CM492" s="280"/>
      <c r="CN492" s="280"/>
      <c r="CO492" s="280"/>
      <c r="CP492" s="280"/>
      <c r="CQ492" s="280"/>
      <c r="CR492" s="280"/>
      <c r="CS492" s="280"/>
      <c r="CT492" s="280"/>
      <c r="CU492" s="280"/>
      <c r="CV492" s="280"/>
      <c r="CW492" s="280"/>
      <c r="CX492" s="280"/>
      <c r="CY492" s="280"/>
      <c r="CZ492" s="280"/>
    </row>
    <row r="493" spans="1:104" s="13" customFormat="1" ht="10.5" hidden="1" customHeight="1" x14ac:dyDescent="0.2">
      <c r="A493" s="302"/>
      <c r="B493" s="302"/>
      <c r="C493" s="302"/>
      <c r="D493" s="302"/>
      <c r="E493" s="302"/>
      <c r="F493" s="302"/>
      <c r="G493" s="302"/>
      <c r="H493" s="302"/>
      <c r="I493" s="302"/>
      <c r="J493" s="302"/>
      <c r="K493" s="302"/>
      <c r="L493" s="302"/>
      <c r="M493" s="302"/>
      <c r="N493" s="302"/>
      <c r="O493" s="302"/>
      <c r="P493" s="302"/>
      <c r="Q493" s="302"/>
      <c r="R493" s="302"/>
      <c r="S493" s="302"/>
      <c r="T493" s="302"/>
      <c r="U493" s="302"/>
      <c r="V493" s="302"/>
      <c r="W493" s="281"/>
      <c r="X493" s="281"/>
      <c r="Y493" s="281"/>
      <c r="Z493" s="281"/>
      <c r="AA493" s="281"/>
      <c r="AB493" s="281"/>
      <c r="AC493" s="281"/>
      <c r="AD493" s="281"/>
      <c r="AE493" s="281"/>
      <c r="AF493" s="281"/>
      <c r="AG493" s="281"/>
      <c r="AH493" s="281"/>
      <c r="AI493" s="281"/>
      <c r="AJ493" s="281"/>
      <c r="AK493" s="281"/>
      <c r="AL493" s="281"/>
      <c r="AM493" s="281"/>
      <c r="AN493" s="281"/>
      <c r="AO493" s="281"/>
      <c r="AP493" s="281"/>
      <c r="AQ493" s="281"/>
      <c r="AR493" s="281"/>
      <c r="AS493" s="281"/>
      <c r="AT493" s="281"/>
      <c r="AU493" s="281"/>
      <c r="AV493" s="281"/>
      <c r="AW493" s="281"/>
      <c r="AX493" s="281"/>
      <c r="AY493" s="281"/>
      <c r="AZ493" s="281"/>
      <c r="BA493" s="281"/>
      <c r="BB493" s="281"/>
      <c r="BC493" s="281"/>
      <c r="BD493" s="281"/>
      <c r="BE493" s="281"/>
      <c r="BF493" s="281"/>
      <c r="BG493" s="281"/>
      <c r="BH493" s="281"/>
      <c r="BI493" s="281"/>
      <c r="BJ493" s="281"/>
      <c r="BK493" s="281"/>
      <c r="BL493" s="281"/>
      <c r="BM493" s="281"/>
      <c r="BN493" s="281"/>
      <c r="BO493" s="281"/>
      <c r="BP493" s="281"/>
      <c r="BQ493" s="281"/>
      <c r="BR493" s="281"/>
      <c r="BS493" s="281"/>
      <c r="BT493" s="281"/>
      <c r="BU493" s="281"/>
      <c r="BV493" s="281"/>
      <c r="BW493" s="281"/>
      <c r="BX493" s="281"/>
      <c r="BY493" s="281"/>
      <c r="BZ493" s="281"/>
      <c r="CA493" s="281"/>
      <c r="CB493" s="281"/>
      <c r="CC493" s="281"/>
      <c r="CD493" s="281"/>
      <c r="CE493" s="281"/>
      <c r="CF493" s="281"/>
      <c r="CG493" s="281"/>
      <c r="CH493" s="281"/>
      <c r="CI493" s="281"/>
      <c r="CJ493" s="281"/>
      <c r="CK493" s="281"/>
      <c r="CL493" s="281"/>
      <c r="CM493" s="281"/>
      <c r="CN493" s="281"/>
      <c r="CO493" s="281"/>
      <c r="CP493" s="281"/>
      <c r="CQ493" s="281"/>
      <c r="CR493" s="281"/>
      <c r="CS493" s="281"/>
      <c r="CT493" s="281"/>
      <c r="CU493" s="281"/>
      <c r="CV493" s="281"/>
      <c r="CW493" s="281"/>
      <c r="CX493" s="281"/>
      <c r="CY493" s="281"/>
      <c r="CZ493" s="281"/>
    </row>
    <row r="494" spans="1:104" s="34" customFormat="1" ht="45" hidden="1" customHeight="1" x14ac:dyDescent="0.25">
      <c r="A494" s="565" t="s">
        <v>48</v>
      </c>
      <c r="B494" s="566"/>
      <c r="C494" s="566"/>
      <c r="D494" s="566"/>
      <c r="E494" s="566"/>
      <c r="F494" s="566"/>
      <c r="G494" s="567"/>
      <c r="H494" s="565" t="s">
        <v>0</v>
      </c>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6"/>
      <c r="AL494" s="566"/>
      <c r="AM494" s="566"/>
      <c r="AN494" s="566"/>
      <c r="AO494" s="566"/>
      <c r="AP494" s="566"/>
      <c r="AQ494" s="566"/>
      <c r="AR494" s="566"/>
      <c r="AS494" s="566"/>
      <c r="AT494" s="566"/>
      <c r="AU494" s="566"/>
      <c r="AV494" s="566"/>
      <c r="AW494" s="566"/>
      <c r="AX494" s="566"/>
      <c r="AY494" s="566"/>
      <c r="AZ494" s="566"/>
      <c r="BA494" s="566"/>
      <c r="BB494" s="567"/>
      <c r="BC494" s="565" t="s">
        <v>246</v>
      </c>
      <c r="BD494" s="566"/>
      <c r="BE494" s="566"/>
      <c r="BF494" s="566"/>
      <c r="BG494" s="566"/>
      <c r="BH494" s="566"/>
      <c r="BI494" s="566"/>
      <c r="BJ494" s="566"/>
      <c r="BK494" s="566"/>
      <c r="BL494" s="566"/>
      <c r="BM494" s="566"/>
      <c r="BN494" s="566"/>
      <c r="BO494" s="566"/>
      <c r="BP494" s="566"/>
      <c r="BQ494" s="566"/>
      <c r="BR494" s="566"/>
      <c r="BS494" s="566"/>
      <c r="BT494" s="566"/>
      <c r="BU494" s="566"/>
      <c r="BV494" s="566"/>
      <c r="BW494" s="566"/>
      <c r="BX494" s="566"/>
      <c r="BY494" s="566"/>
      <c r="BZ494" s="566"/>
      <c r="CA494" s="566"/>
      <c r="CB494" s="566"/>
      <c r="CC494" s="566"/>
      <c r="CD494" s="566"/>
      <c r="CE494" s="566"/>
      <c r="CF494" s="566"/>
      <c r="CG494" s="566"/>
      <c r="CH494" s="566"/>
      <c r="CI494" s="566"/>
      <c r="CJ494" s="566"/>
      <c r="CK494" s="566"/>
      <c r="CL494" s="566"/>
      <c r="CM494" s="566"/>
      <c r="CN494" s="566"/>
      <c r="CO494" s="566"/>
      <c r="CP494" s="566"/>
      <c r="CQ494" s="566"/>
      <c r="CR494" s="566"/>
      <c r="CS494" s="566"/>
      <c r="CT494" s="566"/>
      <c r="CU494" s="566"/>
      <c r="CV494" s="566"/>
      <c r="CW494" s="566"/>
      <c r="CX494" s="566"/>
      <c r="CY494" s="566"/>
      <c r="CZ494" s="567"/>
    </row>
    <row r="495" spans="1:104" s="35" customFormat="1" ht="12.75" hidden="1" x14ac:dyDescent="0.25">
      <c r="A495" s="582">
        <v>1</v>
      </c>
      <c r="B495" s="582"/>
      <c r="C495" s="582"/>
      <c r="D495" s="582"/>
      <c r="E495" s="582"/>
      <c r="F495" s="582"/>
      <c r="G495" s="582"/>
      <c r="H495" s="582">
        <v>2</v>
      </c>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2"/>
      <c r="AL495" s="582"/>
      <c r="AM495" s="582"/>
      <c r="AN495" s="582"/>
      <c r="AO495" s="582"/>
      <c r="AP495" s="582"/>
      <c r="AQ495" s="582"/>
      <c r="AR495" s="582"/>
      <c r="AS495" s="582"/>
      <c r="AT495" s="582"/>
      <c r="AU495" s="582"/>
      <c r="AV495" s="582"/>
      <c r="AW495" s="582"/>
      <c r="AX495" s="582"/>
      <c r="AY495" s="582"/>
      <c r="AZ495" s="582"/>
      <c r="BA495" s="582"/>
      <c r="BB495" s="582"/>
      <c r="BC495" s="676">
        <v>3</v>
      </c>
      <c r="BD495" s="677"/>
      <c r="BE495" s="677"/>
      <c r="BF495" s="677"/>
      <c r="BG495" s="677"/>
      <c r="BH495" s="677"/>
      <c r="BI495" s="677"/>
      <c r="BJ495" s="677"/>
      <c r="BK495" s="677"/>
      <c r="BL495" s="677"/>
      <c r="BM495" s="677"/>
      <c r="BN495" s="677"/>
      <c r="BO495" s="677"/>
      <c r="BP495" s="677"/>
      <c r="BQ495" s="677"/>
      <c r="BR495" s="677"/>
      <c r="BS495" s="677"/>
      <c r="BT495" s="677"/>
      <c r="BU495" s="677"/>
      <c r="BV495" s="677"/>
      <c r="BW495" s="677"/>
      <c r="BX495" s="677"/>
      <c r="BY495" s="677"/>
      <c r="BZ495" s="677"/>
      <c r="CA495" s="677"/>
      <c r="CB495" s="677"/>
      <c r="CC495" s="677"/>
      <c r="CD495" s="677"/>
      <c r="CE495" s="677"/>
      <c r="CF495" s="677"/>
      <c r="CG495" s="677"/>
      <c r="CH495" s="677"/>
      <c r="CI495" s="677"/>
      <c r="CJ495" s="677"/>
      <c r="CK495" s="677"/>
      <c r="CL495" s="677"/>
      <c r="CM495" s="677"/>
      <c r="CN495" s="677"/>
      <c r="CO495" s="677"/>
      <c r="CP495" s="677"/>
      <c r="CQ495" s="677"/>
      <c r="CR495" s="677"/>
      <c r="CS495" s="677"/>
      <c r="CT495" s="677"/>
      <c r="CU495" s="677"/>
      <c r="CV495" s="677"/>
      <c r="CW495" s="677"/>
      <c r="CX495" s="677"/>
      <c r="CY495" s="677"/>
      <c r="CZ495" s="678"/>
    </row>
    <row r="496" spans="1:104" s="4" customFormat="1" ht="15" hidden="1" customHeight="1" x14ac:dyDescent="0.25">
      <c r="A496" s="611" t="s">
        <v>241</v>
      </c>
      <c r="B496" s="612"/>
      <c r="C496" s="612"/>
      <c r="D496" s="612"/>
      <c r="E496" s="612"/>
      <c r="F496" s="612"/>
      <c r="G496" s="612"/>
      <c r="H496" s="612"/>
      <c r="I496" s="612"/>
      <c r="J496" s="612"/>
      <c r="K496" s="612"/>
      <c r="L496" s="612"/>
      <c r="M496" s="612"/>
      <c r="N496" s="612"/>
      <c r="O496" s="612"/>
      <c r="P496" s="612"/>
      <c r="Q496" s="612"/>
      <c r="R496" s="612"/>
      <c r="S496" s="612"/>
      <c r="T496" s="612"/>
      <c r="U496" s="612"/>
      <c r="V496" s="612"/>
      <c r="W496" s="612"/>
      <c r="X496" s="612"/>
      <c r="Y496" s="612"/>
      <c r="Z496" s="612"/>
      <c r="AA496" s="612"/>
      <c r="AB496" s="612"/>
      <c r="AC496" s="612"/>
      <c r="AD496" s="612"/>
      <c r="AE496" s="612"/>
      <c r="AF496" s="612"/>
      <c r="AG496" s="612"/>
      <c r="AH496" s="612"/>
      <c r="AI496" s="612"/>
      <c r="AJ496" s="612"/>
      <c r="AK496" s="612"/>
      <c r="AL496" s="612"/>
      <c r="AM496" s="612"/>
      <c r="AN496" s="612"/>
      <c r="AO496" s="612"/>
      <c r="AP496" s="612"/>
      <c r="AQ496" s="612"/>
      <c r="AR496" s="612"/>
      <c r="AS496" s="612"/>
      <c r="AT496" s="612"/>
      <c r="AU496" s="612"/>
      <c r="AV496" s="612"/>
      <c r="AW496" s="612"/>
      <c r="AX496" s="612"/>
      <c r="AY496" s="612"/>
      <c r="AZ496" s="612"/>
      <c r="BA496" s="612"/>
      <c r="BB496" s="612"/>
      <c r="BC496" s="612"/>
      <c r="BD496" s="612"/>
      <c r="BE496" s="612"/>
      <c r="BF496" s="612"/>
      <c r="BG496" s="612"/>
      <c r="BH496" s="612"/>
      <c r="BI496" s="612"/>
      <c r="BJ496" s="612"/>
      <c r="BK496" s="612"/>
      <c r="BL496" s="612"/>
      <c r="BM496" s="612"/>
      <c r="BN496" s="612"/>
      <c r="BO496" s="612"/>
      <c r="BP496" s="612"/>
      <c r="BQ496" s="612"/>
      <c r="BR496" s="612"/>
      <c r="BS496" s="612"/>
      <c r="BT496" s="612"/>
      <c r="BU496" s="612"/>
      <c r="BV496" s="612"/>
      <c r="BW496" s="612"/>
      <c r="BX496" s="612"/>
      <c r="BY496" s="612"/>
      <c r="BZ496" s="612"/>
      <c r="CA496" s="612"/>
      <c r="CB496" s="612"/>
      <c r="CC496" s="612"/>
      <c r="CD496" s="612"/>
      <c r="CE496" s="612"/>
      <c r="CF496" s="612"/>
      <c r="CG496" s="612"/>
      <c r="CH496" s="612"/>
      <c r="CI496" s="612"/>
      <c r="CJ496" s="612"/>
      <c r="CK496" s="612"/>
      <c r="CL496" s="612"/>
      <c r="CM496" s="612"/>
      <c r="CN496" s="612"/>
      <c r="CO496" s="612"/>
      <c r="CP496" s="612"/>
      <c r="CQ496" s="612"/>
      <c r="CR496" s="612"/>
      <c r="CS496" s="612"/>
      <c r="CT496" s="612"/>
      <c r="CU496" s="612"/>
      <c r="CV496" s="612"/>
      <c r="CW496" s="612"/>
      <c r="CX496" s="612"/>
      <c r="CY496" s="612"/>
      <c r="CZ496" s="612"/>
    </row>
    <row r="497" spans="1:104" s="36" customFormat="1" ht="15" hidden="1" customHeight="1" x14ac:dyDescent="0.25">
      <c r="A497" s="640"/>
      <c r="B497" s="640"/>
      <c r="C497" s="640"/>
      <c r="D497" s="640"/>
      <c r="E497" s="640"/>
      <c r="F497" s="640"/>
      <c r="G497" s="640"/>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4"/>
      <c r="AL497" s="674"/>
      <c r="AM497" s="674"/>
      <c r="AN497" s="674"/>
      <c r="AO497" s="674"/>
      <c r="AP497" s="674"/>
      <c r="AQ497" s="674"/>
      <c r="AR497" s="674"/>
      <c r="AS497" s="674"/>
      <c r="AT497" s="674"/>
      <c r="AU497" s="674"/>
      <c r="AV497" s="674"/>
      <c r="AW497" s="674"/>
      <c r="AX497" s="674"/>
      <c r="AY497" s="674"/>
      <c r="AZ497" s="674"/>
      <c r="BA497" s="674"/>
      <c r="BB497" s="674"/>
      <c r="BC497" s="605"/>
      <c r="BD497" s="606"/>
      <c r="BE497" s="606"/>
      <c r="BF497" s="606"/>
      <c r="BG497" s="606"/>
      <c r="BH497" s="606"/>
      <c r="BI497" s="606"/>
      <c r="BJ497" s="606"/>
      <c r="BK497" s="606"/>
      <c r="BL497" s="606"/>
      <c r="BM497" s="606"/>
      <c r="BN497" s="606"/>
      <c r="BO497" s="606"/>
      <c r="BP497" s="606"/>
      <c r="BQ497" s="606"/>
      <c r="BR497" s="606"/>
      <c r="BS497" s="606"/>
      <c r="BT497" s="606"/>
      <c r="BU497" s="606"/>
      <c r="BV497" s="606"/>
      <c r="BW497" s="606"/>
      <c r="BX497" s="606"/>
      <c r="BY497" s="606"/>
      <c r="BZ497" s="606"/>
      <c r="CA497" s="606"/>
      <c r="CB497" s="606"/>
      <c r="CC497" s="606"/>
      <c r="CD497" s="606"/>
      <c r="CE497" s="606"/>
      <c r="CF497" s="606"/>
      <c r="CG497" s="606"/>
      <c r="CH497" s="606"/>
      <c r="CI497" s="606"/>
      <c r="CJ497" s="606"/>
      <c r="CK497" s="606"/>
      <c r="CL497" s="606"/>
      <c r="CM497" s="606"/>
      <c r="CN497" s="606"/>
      <c r="CO497" s="606"/>
      <c r="CP497" s="606"/>
      <c r="CQ497" s="606"/>
      <c r="CR497" s="606"/>
      <c r="CS497" s="606"/>
      <c r="CT497" s="606"/>
      <c r="CU497" s="606"/>
      <c r="CV497" s="606"/>
      <c r="CW497" s="606"/>
      <c r="CX497" s="606"/>
      <c r="CY497" s="606"/>
      <c r="CZ497" s="607"/>
    </row>
    <row r="498" spans="1:104" s="4" customFormat="1" ht="15" hidden="1" customHeight="1" x14ac:dyDescent="0.25">
      <c r="A498" s="630" t="s">
        <v>262</v>
      </c>
      <c r="B498" s="631"/>
      <c r="C498" s="631"/>
      <c r="D498" s="631"/>
      <c r="E498" s="631"/>
      <c r="F498" s="631"/>
      <c r="G498" s="631"/>
      <c r="H498" s="631"/>
      <c r="I498" s="631"/>
      <c r="J498" s="631"/>
      <c r="K498" s="631"/>
      <c r="L498" s="631"/>
      <c r="M498" s="631"/>
      <c r="N498" s="631"/>
      <c r="O498" s="631"/>
      <c r="P498" s="631"/>
      <c r="Q498" s="631"/>
      <c r="R498" s="631"/>
      <c r="S498" s="631"/>
      <c r="T498" s="631"/>
      <c r="U498" s="631"/>
      <c r="V498" s="631"/>
      <c r="W498" s="631"/>
      <c r="X498" s="631"/>
      <c r="Y498" s="631"/>
      <c r="Z498" s="631"/>
      <c r="AA498" s="631"/>
      <c r="AB498" s="631"/>
      <c r="AC498" s="631"/>
      <c r="AD498" s="631"/>
      <c r="AE498" s="631"/>
      <c r="AF498" s="631"/>
      <c r="AG498" s="631"/>
      <c r="AH498" s="631"/>
      <c r="AI498" s="631"/>
      <c r="AJ498" s="631"/>
      <c r="AK498" s="631"/>
      <c r="AL498" s="631"/>
      <c r="AM498" s="631"/>
      <c r="AN498" s="631"/>
      <c r="AO498" s="631"/>
      <c r="AP498" s="631"/>
      <c r="AQ498" s="631"/>
      <c r="AR498" s="631"/>
      <c r="AS498" s="631"/>
      <c r="AT498" s="631"/>
      <c r="AU498" s="631"/>
      <c r="AV498" s="631"/>
      <c r="AW498" s="631"/>
      <c r="AX498" s="631"/>
      <c r="AY498" s="631"/>
      <c r="AZ498" s="631"/>
      <c r="BA498" s="631"/>
      <c r="BB498" s="632"/>
      <c r="BC498" s="605"/>
      <c r="BD498" s="606"/>
      <c r="BE498" s="606"/>
      <c r="BF498" s="606"/>
      <c r="BG498" s="606"/>
      <c r="BH498" s="606"/>
      <c r="BI498" s="606"/>
      <c r="BJ498" s="606"/>
      <c r="BK498" s="606"/>
      <c r="BL498" s="606"/>
      <c r="BM498" s="606"/>
      <c r="BN498" s="606"/>
      <c r="BO498" s="606"/>
      <c r="BP498" s="606"/>
      <c r="BQ498" s="606"/>
      <c r="BR498" s="606"/>
      <c r="BS498" s="606"/>
      <c r="BT498" s="606"/>
      <c r="BU498" s="606"/>
      <c r="BV498" s="606"/>
      <c r="BW498" s="606"/>
      <c r="BX498" s="606"/>
      <c r="BY498" s="606"/>
      <c r="BZ498" s="606"/>
      <c r="CA498" s="606"/>
      <c r="CB498" s="606"/>
      <c r="CC498" s="606"/>
      <c r="CD498" s="606"/>
      <c r="CE498" s="606"/>
      <c r="CF498" s="606"/>
      <c r="CG498" s="606"/>
      <c r="CH498" s="606"/>
      <c r="CI498" s="606"/>
      <c r="CJ498" s="606"/>
      <c r="CK498" s="606"/>
      <c r="CL498" s="606"/>
      <c r="CM498" s="606"/>
      <c r="CN498" s="606"/>
      <c r="CO498" s="606"/>
      <c r="CP498" s="606"/>
      <c r="CQ498" s="606"/>
      <c r="CR498" s="606"/>
      <c r="CS498" s="606"/>
      <c r="CT498" s="606"/>
      <c r="CU498" s="606"/>
      <c r="CV498" s="606"/>
      <c r="CW498" s="606"/>
      <c r="CX498" s="606"/>
      <c r="CY498" s="606"/>
      <c r="CZ498" s="607"/>
    </row>
    <row r="499" spans="1:104" s="4" customFormat="1" ht="15" hidden="1" customHeight="1" x14ac:dyDescent="0.25">
      <c r="A499" s="611" t="s">
        <v>241</v>
      </c>
      <c r="B499" s="612"/>
      <c r="C499" s="612"/>
      <c r="D499" s="612"/>
      <c r="E499" s="612"/>
      <c r="F499" s="612"/>
      <c r="G499" s="612"/>
      <c r="H499" s="612"/>
      <c r="I499" s="612"/>
      <c r="J499" s="612"/>
      <c r="K499" s="612"/>
      <c r="L499" s="612"/>
      <c r="M499" s="612"/>
      <c r="N499" s="612"/>
      <c r="O499" s="612"/>
      <c r="P499" s="612"/>
      <c r="Q499" s="612"/>
      <c r="R499" s="612"/>
      <c r="S499" s="612"/>
      <c r="T499" s="612"/>
      <c r="U499" s="612"/>
      <c r="V499" s="612"/>
      <c r="W499" s="612"/>
      <c r="X499" s="612"/>
      <c r="Y499" s="612"/>
      <c r="Z499" s="612"/>
      <c r="AA499" s="612"/>
      <c r="AB499" s="612"/>
      <c r="AC499" s="612"/>
      <c r="AD499" s="612"/>
      <c r="AE499" s="612"/>
      <c r="AF499" s="612"/>
      <c r="AG499" s="612"/>
      <c r="AH499" s="612"/>
      <c r="AI499" s="612"/>
      <c r="AJ499" s="612"/>
      <c r="AK499" s="612"/>
      <c r="AL499" s="612"/>
      <c r="AM499" s="612"/>
      <c r="AN499" s="612"/>
      <c r="AO499" s="612"/>
      <c r="AP499" s="612"/>
      <c r="AQ499" s="612"/>
      <c r="AR499" s="612"/>
      <c r="AS499" s="612"/>
      <c r="AT499" s="612"/>
      <c r="AU499" s="612"/>
      <c r="AV499" s="612"/>
      <c r="AW499" s="612"/>
      <c r="AX499" s="612"/>
      <c r="AY499" s="612"/>
      <c r="AZ499" s="612"/>
      <c r="BA499" s="612"/>
      <c r="BB499" s="612"/>
      <c r="BC499" s="612"/>
      <c r="BD499" s="612"/>
      <c r="BE499" s="612"/>
      <c r="BF499" s="612"/>
      <c r="BG499" s="612"/>
      <c r="BH499" s="612"/>
      <c r="BI499" s="612"/>
      <c r="BJ499" s="612"/>
      <c r="BK499" s="612"/>
      <c r="BL499" s="612"/>
      <c r="BM499" s="612"/>
      <c r="BN499" s="612"/>
      <c r="BO499" s="612"/>
      <c r="BP499" s="612"/>
      <c r="BQ499" s="612"/>
      <c r="BR499" s="612"/>
      <c r="BS499" s="612"/>
      <c r="BT499" s="612"/>
      <c r="BU499" s="612"/>
      <c r="BV499" s="612"/>
      <c r="BW499" s="612"/>
      <c r="BX499" s="612"/>
      <c r="BY499" s="612"/>
      <c r="BZ499" s="612"/>
      <c r="CA499" s="612"/>
      <c r="CB499" s="612"/>
      <c r="CC499" s="612"/>
      <c r="CD499" s="612"/>
      <c r="CE499" s="612"/>
      <c r="CF499" s="612"/>
      <c r="CG499" s="612"/>
      <c r="CH499" s="612"/>
      <c r="CI499" s="612"/>
      <c r="CJ499" s="612"/>
      <c r="CK499" s="612"/>
      <c r="CL499" s="612"/>
      <c r="CM499" s="612"/>
      <c r="CN499" s="612"/>
      <c r="CO499" s="612"/>
      <c r="CP499" s="612"/>
      <c r="CQ499" s="612"/>
      <c r="CR499" s="612"/>
      <c r="CS499" s="612"/>
      <c r="CT499" s="612"/>
      <c r="CU499" s="612"/>
      <c r="CV499" s="612"/>
      <c r="CW499" s="612"/>
      <c r="CX499" s="612"/>
      <c r="CY499" s="612"/>
      <c r="CZ499" s="612"/>
    </row>
    <row r="500" spans="1:104" s="36" customFormat="1" ht="15" hidden="1" customHeight="1" x14ac:dyDescent="0.25">
      <c r="A500" s="640"/>
      <c r="B500" s="640"/>
      <c r="C500" s="640"/>
      <c r="D500" s="640"/>
      <c r="E500" s="640"/>
      <c r="F500" s="640"/>
      <c r="G500" s="640"/>
      <c r="H500" s="674"/>
      <c r="I500" s="674"/>
      <c r="J500" s="674"/>
      <c r="K500" s="674"/>
      <c r="L500" s="674"/>
      <c r="M500" s="674"/>
      <c r="N500" s="674"/>
      <c r="O500" s="674"/>
      <c r="P500" s="674"/>
      <c r="Q500" s="674"/>
      <c r="R500" s="674"/>
      <c r="S500" s="674"/>
      <c r="T500" s="674"/>
      <c r="U500" s="674"/>
      <c r="V500" s="674"/>
      <c r="W500" s="674"/>
      <c r="X500" s="674"/>
      <c r="Y500" s="674"/>
      <c r="Z500" s="674"/>
      <c r="AA500" s="674"/>
      <c r="AB500" s="674"/>
      <c r="AC500" s="674"/>
      <c r="AD500" s="674"/>
      <c r="AE500" s="674"/>
      <c r="AF500" s="674"/>
      <c r="AG500" s="674"/>
      <c r="AH500" s="674"/>
      <c r="AI500" s="674"/>
      <c r="AJ500" s="674"/>
      <c r="AK500" s="674"/>
      <c r="AL500" s="674"/>
      <c r="AM500" s="674"/>
      <c r="AN500" s="674"/>
      <c r="AO500" s="674"/>
      <c r="AP500" s="674"/>
      <c r="AQ500" s="674"/>
      <c r="AR500" s="674"/>
      <c r="AS500" s="674"/>
      <c r="AT500" s="674"/>
      <c r="AU500" s="674"/>
      <c r="AV500" s="674"/>
      <c r="AW500" s="674"/>
      <c r="AX500" s="674"/>
      <c r="AY500" s="674"/>
      <c r="AZ500" s="674"/>
      <c r="BA500" s="674"/>
      <c r="BB500" s="674"/>
      <c r="BC500" s="605"/>
      <c r="BD500" s="606"/>
      <c r="BE500" s="606"/>
      <c r="BF500" s="606"/>
      <c r="BG500" s="606"/>
      <c r="BH500" s="606"/>
      <c r="BI500" s="606"/>
      <c r="BJ500" s="606"/>
      <c r="BK500" s="606"/>
      <c r="BL500" s="606"/>
      <c r="BM500" s="606"/>
      <c r="BN500" s="606"/>
      <c r="BO500" s="606"/>
      <c r="BP500" s="606"/>
      <c r="BQ500" s="606"/>
      <c r="BR500" s="606"/>
      <c r="BS500" s="606"/>
      <c r="BT500" s="606"/>
      <c r="BU500" s="606"/>
      <c r="BV500" s="606"/>
      <c r="BW500" s="606"/>
      <c r="BX500" s="606"/>
      <c r="BY500" s="606"/>
      <c r="BZ500" s="606"/>
      <c r="CA500" s="606"/>
      <c r="CB500" s="606"/>
      <c r="CC500" s="606"/>
      <c r="CD500" s="606"/>
      <c r="CE500" s="606"/>
      <c r="CF500" s="606"/>
      <c r="CG500" s="606"/>
      <c r="CH500" s="606"/>
      <c r="CI500" s="606"/>
      <c r="CJ500" s="606"/>
      <c r="CK500" s="606"/>
      <c r="CL500" s="606"/>
      <c r="CM500" s="606"/>
      <c r="CN500" s="606"/>
      <c r="CO500" s="606"/>
      <c r="CP500" s="606"/>
      <c r="CQ500" s="606"/>
      <c r="CR500" s="606"/>
      <c r="CS500" s="606"/>
      <c r="CT500" s="606"/>
      <c r="CU500" s="606"/>
      <c r="CV500" s="606"/>
      <c r="CW500" s="606"/>
      <c r="CX500" s="606"/>
      <c r="CY500" s="606"/>
      <c r="CZ500" s="607"/>
    </row>
    <row r="501" spans="1:104" s="4" customFormat="1" ht="15" hidden="1" customHeight="1" x14ac:dyDescent="0.25">
      <c r="A501" s="630" t="s">
        <v>262</v>
      </c>
      <c r="B501" s="631"/>
      <c r="C501" s="631"/>
      <c r="D501" s="631"/>
      <c r="E501" s="631"/>
      <c r="F501" s="631"/>
      <c r="G501" s="631"/>
      <c r="H501" s="631"/>
      <c r="I501" s="631"/>
      <c r="J501" s="631"/>
      <c r="K501" s="631"/>
      <c r="L501" s="631"/>
      <c r="M501" s="631"/>
      <c r="N501" s="631"/>
      <c r="O501" s="631"/>
      <c r="P501" s="631"/>
      <c r="Q501" s="631"/>
      <c r="R501" s="631"/>
      <c r="S501" s="631"/>
      <c r="T501" s="631"/>
      <c r="U501" s="631"/>
      <c r="V501" s="631"/>
      <c r="W501" s="631"/>
      <c r="X501" s="631"/>
      <c r="Y501" s="631"/>
      <c r="Z501" s="631"/>
      <c r="AA501" s="631"/>
      <c r="AB501" s="631"/>
      <c r="AC501" s="631"/>
      <c r="AD501" s="631"/>
      <c r="AE501" s="631"/>
      <c r="AF501" s="631"/>
      <c r="AG501" s="631"/>
      <c r="AH501" s="631"/>
      <c r="AI501" s="631"/>
      <c r="AJ501" s="631"/>
      <c r="AK501" s="631"/>
      <c r="AL501" s="631"/>
      <c r="AM501" s="631"/>
      <c r="AN501" s="631"/>
      <c r="AO501" s="631"/>
      <c r="AP501" s="631"/>
      <c r="AQ501" s="631"/>
      <c r="AR501" s="631"/>
      <c r="AS501" s="631"/>
      <c r="AT501" s="631"/>
      <c r="AU501" s="631"/>
      <c r="AV501" s="631"/>
      <c r="AW501" s="631"/>
      <c r="AX501" s="631"/>
      <c r="AY501" s="631"/>
      <c r="AZ501" s="631"/>
      <c r="BA501" s="631"/>
      <c r="BB501" s="632"/>
      <c r="BC501" s="605"/>
      <c r="BD501" s="606"/>
      <c r="BE501" s="606"/>
      <c r="BF501" s="606"/>
      <c r="BG501" s="606"/>
      <c r="BH501" s="606"/>
      <c r="BI501" s="606"/>
      <c r="BJ501" s="606"/>
      <c r="BK501" s="606"/>
      <c r="BL501" s="606"/>
      <c r="BM501" s="606"/>
      <c r="BN501" s="606"/>
      <c r="BO501" s="606"/>
      <c r="BP501" s="606"/>
      <c r="BQ501" s="606"/>
      <c r="BR501" s="606"/>
      <c r="BS501" s="606"/>
      <c r="BT501" s="606"/>
      <c r="BU501" s="606"/>
      <c r="BV501" s="606"/>
      <c r="BW501" s="606"/>
      <c r="BX501" s="606"/>
      <c r="BY501" s="606"/>
      <c r="BZ501" s="606"/>
      <c r="CA501" s="606"/>
      <c r="CB501" s="606"/>
      <c r="CC501" s="606"/>
      <c r="CD501" s="606"/>
      <c r="CE501" s="606"/>
      <c r="CF501" s="606"/>
      <c r="CG501" s="606"/>
      <c r="CH501" s="606"/>
      <c r="CI501" s="606"/>
      <c r="CJ501" s="606"/>
      <c r="CK501" s="606"/>
      <c r="CL501" s="606"/>
      <c r="CM501" s="606"/>
      <c r="CN501" s="606"/>
      <c r="CO501" s="606"/>
      <c r="CP501" s="606"/>
      <c r="CQ501" s="606"/>
      <c r="CR501" s="606"/>
      <c r="CS501" s="606"/>
      <c r="CT501" s="606"/>
      <c r="CU501" s="606"/>
      <c r="CV501" s="606"/>
      <c r="CW501" s="606"/>
      <c r="CX501" s="606"/>
      <c r="CY501" s="606"/>
      <c r="CZ501" s="607"/>
    </row>
    <row r="502" spans="1:104" s="4" customFormat="1" ht="15" hidden="1" customHeight="1" x14ac:dyDescent="0.25">
      <c r="A502" s="630" t="s">
        <v>37</v>
      </c>
      <c r="B502" s="631"/>
      <c r="C502" s="631"/>
      <c r="D502" s="631"/>
      <c r="E502" s="631"/>
      <c r="F502" s="631"/>
      <c r="G502" s="631"/>
      <c r="H502" s="631"/>
      <c r="I502" s="631"/>
      <c r="J502" s="631"/>
      <c r="K502" s="631"/>
      <c r="L502" s="631"/>
      <c r="M502" s="631"/>
      <c r="N502" s="631"/>
      <c r="O502" s="631"/>
      <c r="P502" s="631"/>
      <c r="Q502" s="631"/>
      <c r="R502" s="631"/>
      <c r="S502" s="631"/>
      <c r="T502" s="631"/>
      <c r="U502" s="631"/>
      <c r="V502" s="631"/>
      <c r="W502" s="631"/>
      <c r="X502" s="631"/>
      <c r="Y502" s="631"/>
      <c r="Z502" s="631"/>
      <c r="AA502" s="631"/>
      <c r="AB502" s="631"/>
      <c r="AC502" s="631"/>
      <c r="AD502" s="631"/>
      <c r="AE502" s="631"/>
      <c r="AF502" s="631"/>
      <c r="AG502" s="631"/>
      <c r="AH502" s="631"/>
      <c r="AI502" s="631"/>
      <c r="AJ502" s="631"/>
      <c r="AK502" s="631"/>
      <c r="AL502" s="631"/>
      <c r="AM502" s="631"/>
      <c r="AN502" s="631"/>
      <c r="AO502" s="631"/>
      <c r="AP502" s="631"/>
      <c r="AQ502" s="631"/>
      <c r="AR502" s="631"/>
      <c r="AS502" s="631"/>
      <c r="AT502" s="631"/>
      <c r="AU502" s="631"/>
      <c r="AV502" s="631"/>
      <c r="AW502" s="631"/>
      <c r="AX502" s="631"/>
      <c r="AY502" s="631"/>
      <c r="AZ502" s="631"/>
      <c r="BA502" s="631"/>
      <c r="BB502" s="632"/>
      <c r="BC502" s="605"/>
      <c r="BD502" s="606"/>
      <c r="BE502" s="606"/>
      <c r="BF502" s="606"/>
      <c r="BG502" s="606"/>
      <c r="BH502" s="606"/>
      <c r="BI502" s="606"/>
      <c r="BJ502" s="606"/>
      <c r="BK502" s="606"/>
      <c r="BL502" s="606"/>
      <c r="BM502" s="606"/>
      <c r="BN502" s="606"/>
      <c r="BO502" s="606"/>
      <c r="BP502" s="606"/>
      <c r="BQ502" s="606"/>
      <c r="BR502" s="606"/>
      <c r="BS502" s="606"/>
      <c r="BT502" s="606"/>
      <c r="BU502" s="606"/>
      <c r="BV502" s="606"/>
      <c r="BW502" s="606"/>
      <c r="BX502" s="606"/>
      <c r="BY502" s="606"/>
      <c r="BZ502" s="606"/>
      <c r="CA502" s="606"/>
      <c r="CB502" s="606"/>
      <c r="CC502" s="606"/>
      <c r="CD502" s="606"/>
      <c r="CE502" s="606"/>
      <c r="CF502" s="606"/>
      <c r="CG502" s="606"/>
      <c r="CH502" s="606"/>
      <c r="CI502" s="606"/>
      <c r="CJ502" s="606"/>
      <c r="CK502" s="606"/>
      <c r="CL502" s="606"/>
      <c r="CM502" s="606"/>
      <c r="CN502" s="606"/>
      <c r="CO502" s="606"/>
      <c r="CP502" s="606"/>
      <c r="CQ502" s="606"/>
      <c r="CR502" s="606"/>
      <c r="CS502" s="606"/>
      <c r="CT502" s="606"/>
      <c r="CU502" s="606"/>
      <c r="CV502" s="606"/>
      <c r="CW502" s="606"/>
      <c r="CX502" s="606"/>
      <c r="CY502" s="606"/>
      <c r="CZ502" s="607"/>
    </row>
  </sheetData>
  <mergeCells count="1643">
    <mergeCell ref="AY35:BP35"/>
    <mergeCell ref="BQ35:CH35"/>
    <mergeCell ref="A33:F33"/>
    <mergeCell ref="A399:G399"/>
    <mergeCell ref="H399:BB399"/>
    <mergeCell ref="BS390:CH390"/>
    <mergeCell ref="CI390:CZ390"/>
    <mergeCell ref="A13:F13"/>
    <mergeCell ref="G13:AC13"/>
    <mergeCell ref="AD13:BB13"/>
    <mergeCell ref="BC13:BR13"/>
    <mergeCell ref="BS13:CH13"/>
    <mergeCell ref="CI13:CZ13"/>
    <mergeCell ref="CL70:CZ71"/>
    <mergeCell ref="H71:BU71"/>
    <mergeCell ref="A72:F72"/>
    <mergeCell ref="BV72:CK72"/>
    <mergeCell ref="CL72:CZ72"/>
    <mergeCell ref="A73:F73"/>
    <mergeCell ref="H73:BU73"/>
    <mergeCell ref="BV73:CK73"/>
    <mergeCell ref="CL73:CZ73"/>
    <mergeCell ref="A74:F74"/>
    <mergeCell ref="H74:BU74"/>
    <mergeCell ref="BV74:CK74"/>
    <mergeCell ref="CL74:CZ74"/>
    <mergeCell ref="BS19:CH19"/>
    <mergeCell ref="CI19:CZ19"/>
    <mergeCell ref="A34:AC34"/>
    <mergeCell ref="AD34:AX34"/>
    <mergeCell ref="AY34:BP34"/>
    <mergeCell ref="BQ34:CH34"/>
    <mergeCell ref="CI34:CZ34"/>
    <mergeCell ref="A35:F35"/>
    <mergeCell ref="G35:AC35"/>
    <mergeCell ref="CI396:CZ396"/>
    <mergeCell ref="A397:G397"/>
    <mergeCell ref="H397:BB397"/>
    <mergeCell ref="BC397:BR397"/>
    <mergeCell ref="BS397:CH397"/>
    <mergeCell ref="CI397:CZ397"/>
    <mergeCell ref="A398:G398"/>
    <mergeCell ref="H398:BB398"/>
    <mergeCell ref="BC398:BR398"/>
    <mergeCell ref="BS398:CH398"/>
    <mergeCell ref="A394:G394"/>
    <mergeCell ref="H394:BB394"/>
    <mergeCell ref="BC394:BR394"/>
    <mergeCell ref="CK212:CZ212"/>
    <mergeCell ref="BS394:CH394"/>
    <mergeCell ref="CI394:CZ394"/>
    <mergeCell ref="A395:G395"/>
    <mergeCell ref="BS395:CH395"/>
    <mergeCell ref="A396:G396"/>
    <mergeCell ref="BS396:CH396"/>
    <mergeCell ref="H395:BB395"/>
    <mergeCell ref="BC395:BR395"/>
    <mergeCell ref="CI395:CZ395"/>
    <mergeCell ref="H396:BB396"/>
    <mergeCell ref="CI398:CZ398"/>
    <mergeCell ref="A391:G391"/>
    <mergeCell ref="H391:BB391"/>
    <mergeCell ref="BC391:BR391"/>
    <mergeCell ref="BS391:CH391"/>
    <mergeCell ref="A405:G405"/>
    <mergeCell ref="H405:BB405"/>
    <mergeCell ref="BC405:BR405"/>
    <mergeCell ref="BS405:CH405"/>
    <mergeCell ref="CI405:CZ405"/>
    <mergeCell ref="A406:G406"/>
    <mergeCell ref="H406:BB406"/>
    <mergeCell ref="BC406:BR406"/>
    <mergeCell ref="BS406:CH406"/>
    <mergeCell ref="CI406:CZ406"/>
    <mergeCell ref="A402:G402"/>
    <mergeCell ref="A404:G404"/>
    <mergeCell ref="H404:BB404"/>
    <mergeCell ref="BC404:BR404"/>
    <mergeCell ref="BS404:CH404"/>
    <mergeCell ref="CI404:CZ404"/>
    <mergeCell ref="H402:BB402"/>
    <mergeCell ref="BC402:BR402"/>
    <mergeCell ref="BS402:CH402"/>
    <mergeCell ref="CI402:CZ402"/>
    <mergeCell ref="A403:G403"/>
    <mergeCell ref="H403:BB403"/>
    <mergeCell ref="CI391:CZ391"/>
    <mergeCell ref="A392:G392"/>
    <mergeCell ref="H392:BB392"/>
    <mergeCell ref="BC392:BR392"/>
    <mergeCell ref="BS392:CH392"/>
    <mergeCell ref="CI392:CZ392"/>
    <mergeCell ref="BC403:BR403"/>
    <mergeCell ref="BS403:CH403"/>
    <mergeCell ref="CI403:CZ403"/>
    <mergeCell ref="A393:G393"/>
    <mergeCell ref="H393:BB393"/>
    <mergeCell ref="BC393:BR393"/>
    <mergeCell ref="BS393:CH393"/>
    <mergeCell ref="CI393:CZ393"/>
    <mergeCell ref="BC399:BR399"/>
    <mergeCell ref="BS399:CH399"/>
    <mergeCell ref="CI399:CZ399"/>
    <mergeCell ref="A400:G400"/>
    <mergeCell ref="H400:BB400"/>
    <mergeCell ref="BC400:BR400"/>
    <mergeCell ref="A401:G401"/>
    <mergeCell ref="H401:BB401"/>
    <mergeCell ref="BC401:BR401"/>
    <mergeCell ref="BS401:CH401"/>
    <mergeCell ref="CI401:CZ401"/>
    <mergeCell ref="BS400:CH400"/>
    <mergeCell ref="CI400:CZ400"/>
    <mergeCell ref="BC396:BR396"/>
    <mergeCell ref="A384:G384"/>
    <mergeCell ref="H384:BB384"/>
    <mergeCell ref="BC384:BR384"/>
    <mergeCell ref="BS384:CH384"/>
    <mergeCell ref="CI384:CZ384"/>
    <mergeCell ref="A385:G385"/>
    <mergeCell ref="BS385:CH385"/>
    <mergeCell ref="H385:BB385"/>
    <mergeCell ref="BC385:BR385"/>
    <mergeCell ref="CI385:CZ385"/>
    <mergeCell ref="A386:G386"/>
    <mergeCell ref="H386:BB386"/>
    <mergeCell ref="BC386:BR386"/>
    <mergeCell ref="BS386:CH386"/>
    <mergeCell ref="CI386:CZ386"/>
    <mergeCell ref="A387:G387"/>
    <mergeCell ref="H388:BB388"/>
    <mergeCell ref="BC388:BR388"/>
    <mergeCell ref="BS388:CH388"/>
    <mergeCell ref="CI388:CZ388"/>
    <mergeCell ref="BS408:CH408"/>
    <mergeCell ref="BS407:CH407"/>
    <mergeCell ref="A407:G407"/>
    <mergeCell ref="H407:BB407"/>
    <mergeCell ref="BC407:BR407"/>
    <mergeCell ref="CI407:CZ407"/>
    <mergeCell ref="H387:BB387"/>
    <mergeCell ref="BC387:BR387"/>
    <mergeCell ref="BS387:CH387"/>
    <mergeCell ref="CI387:CZ387"/>
    <mergeCell ref="A388:G388"/>
    <mergeCell ref="BS389:CH389"/>
    <mergeCell ref="CI389:CZ389"/>
    <mergeCell ref="A390:G390"/>
    <mergeCell ref="H390:BB390"/>
    <mergeCell ref="BC390:BR390"/>
    <mergeCell ref="A2:CZ2"/>
    <mergeCell ref="W4:CZ4"/>
    <mergeCell ref="A6:F6"/>
    <mergeCell ref="G6:AC6"/>
    <mergeCell ref="AD6:BB6"/>
    <mergeCell ref="BC6:BR6"/>
    <mergeCell ref="BS6:CH6"/>
    <mergeCell ref="CI6:CZ6"/>
    <mergeCell ref="W151:CZ151"/>
    <mergeCell ref="A69:F69"/>
    <mergeCell ref="H69:BU69"/>
    <mergeCell ref="BV69:CK69"/>
    <mergeCell ref="CL69:CZ69"/>
    <mergeCell ref="A70:F71"/>
    <mergeCell ref="H70:BU70"/>
    <mergeCell ref="BV70:CK71"/>
    <mergeCell ref="G10:AC10"/>
    <mergeCell ref="AD10:BB10"/>
    <mergeCell ref="BC10:BR10"/>
    <mergeCell ref="BS10:CH10"/>
    <mergeCell ref="CI10:CZ10"/>
    <mergeCell ref="A21:AC21"/>
    <mergeCell ref="AD21:BB21"/>
    <mergeCell ref="BC21:BR21"/>
    <mergeCell ref="BS21:CH21"/>
    <mergeCell ref="CI21:CZ21"/>
    <mergeCell ref="A22:AC22"/>
    <mergeCell ref="AD22:BB22"/>
    <mergeCell ref="BC22:BR22"/>
    <mergeCell ref="BS22:CH22"/>
    <mergeCell ref="CI22:CZ22"/>
    <mergeCell ref="A20:F20"/>
    <mergeCell ref="G20:AC20"/>
    <mergeCell ref="AD20:BB20"/>
    <mergeCell ref="BC20:BR20"/>
    <mergeCell ref="BS20:CH20"/>
    <mergeCell ref="CI20:CZ20"/>
    <mergeCell ref="A17:AC17"/>
    <mergeCell ref="AD17:BB17"/>
    <mergeCell ref="BC17:BR17"/>
    <mergeCell ref="BS17:CH17"/>
    <mergeCell ref="CI17:CZ17"/>
    <mergeCell ref="A18:CZ18"/>
    <mergeCell ref="A19:F19"/>
    <mergeCell ref="G19:AC19"/>
    <mergeCell ref="AD19:BB19"/>
    <mergeCell ref="BC19:BR19"/>
    <mergeCell ref="AD11:BB11"/>
    <mergeCell ref="A8:CZ8"/>
    <mergeCell ref="A9:F9"/>
    <mergeCell ref="G9:AC9"/>
    <mergeCell ref="AD9:BB9"/>
    <mergeCell ref="BC9:BR9"/>
    <mergeCell ref="BS9:CH9"/>
    <mergeCell ref="CI9:CZ9"/>
    <mergeCell ref="A7:F7"/>
    <mergeCell ref="G7:AC7"/>
    <mergeCell ref="AD7:BB7"/>
    <mergeCell ref="BC7:BR7"/>
    <mergeCell ref="BS7:CH7"/>
    <mergeCell ref="CI7:CZ7"/>
    <mergeCell ref="A16:F16"/>
    <mergeCell ref="G16:AC16"/>
    <mergeCell ref="AD16:BB16"/>
    <mergeCell ref="BC16:BR16"/>
    <mergeCell ref="BS16:CH16"/>
    <mergeCell ref="CI16:CZ16"/>
    <mergeCell ref="A15:F15"/>
    <mergeCell ref="G15:AC15"/>
    <mergeCell ref="AD15:BB15"/>
    <mergeCell ref="BC15:BR15"/>
    <mergeCell ref="BS15:CH15"/>
    <mergeCell ref="CI15:CZ15"/>
    <mergeCell ref="A12:F12"/>
    <mergeCell ref="G12:AC12"/>
    <mergeCell ref="AD12:BB12"/>
    <mergeCell ref="BC12:BR12"/>
    <mergeCell ref="BS12:CH12"/>
    <mergeCell ref="CI12:CZ12"/>
    <mergeCell ref="A10:F10"/>
    <mergeCell ref="A11:F11"/>
    <mergeCell ref="A29:CZ29"/>
    <mergeCell ref="A30:F30"/>
    <mergeCell ref="G30:AC30"/>
    <mergeCell ref="AD30:AX30"/>
    <mergeCell ref="AY30:BP30"/>
    <mergeCell ref="BQ30:CH30"/>
    <mergeCell ref="CI30:CZ30"/>
    <mergeCell ref="A28:F28"/>
    <mergeCell ref="G28:AC28"/>
    <mergeCell ref="AD28:AX28"/>
    <mergeCell ref="AY28:BP28"/>
    <mergeCell ref="BQ28:CH28"/>
    <mergeCell ref="CI28:CZ28"/>
    <mergeCell ref="A24:CZ24"/>
    <mergeCell ref="W25:CZ25"/>
    <mergeCell ref="A27:F27"/>
    <mergeCell ref="G27:AC27"/>
    <mergeCell ref="AD27:AX27"/>
    <mergeCell ref="AY27:BP27"/>
    <mergeCell ref="BQ27:CH27"/>
    <mergeCell ref="CI27:CZ27"/>
    <mergeCell ref="G11:AC11"/>
    <mergeCell ref="BC11:BR11"/>
    <mergeCell ref="BS11:CH11"/>
    <mergeCell ref="CI11:CZ11"/>
    <mergeCell ref="A14:F14"/>
    <mergeCell ref="G14:AC14"/>
    <mergeCell ref="AD14:BB14"/>
    <mergeCell ref="BC14:BR14"/>
    <mergeCell ref="BS14:CH14"/>
    <mergeCell ref="CI14:CZ14"/>
    <mergeCell ref="G33:AC33"/>
    <mergeCell ref="AD33:AX33"/>
    <mergeCell ref="AY33:BP33"/>
    <mergeCell ref="BQ33:CH33"/>
    <mergeCell ref="CI33:CZ33"/>
    <mergeCell ref="A31:AC31"/>
    <mergeCell ref="AD31:AX31"/>
    <mergeCell ref="AY31:BP31"/>
    <mergeCell ref="BQ31:CH31"/>
    <mergeCell ref="CI31:CZ31"/>
    <mergeCell ref="A32:CZ32"/>
    <mergeCell ref="A43:CZ43"/>
    <mergeCell ref="A44:F44"/>
    <mergeCell ref="G44:AX44"/>
    <mergeCell ref="AY44:BP44"/>
    <mergeCell ref="BQ44:CH44"/>
    <mergeCell ref="CI44:CZ44"/>
    <mergeCell ref="A42:F42"/>
    <mergeCell ref="G42:AC42"/>
    <mergeCell ref="AD42:AX42"/>
    <mergeCell ref="AY42:BP42"/>
    <mergeCell ref="BQ42:CH42"/>
    <mergeCell ref="CI42:CZ42"/>
    <mergeCell ref="CI35:CZ35"/>
    <mergeCell ref="A37:CZ37"/>
    <mergeCell ref="W39:CZ39"/>
    <mergeCell ref="A41:F41"/>
    <mergeCell ref="G41:AX41"/>
    <mergeCell ref="AY41:BP41"/>
    <mergeCell ref="BQ41:CH41"/>
    <mergeCell ref="CI41:CZ41"/>
    <mergeCell ref="AD35:AX35"/>
    <mergeCell ref="A48:AX48"/>
    <mergeCell ref="AY48:BP48"/>
    <mergeCell ref="BQ48:CH48"/>
    <mergeCell ref="CI48:CZ48"/>
    <mergeCell ref="A49:F49"/>
    <mergeCell ref="G49:AX49"/>
    <mergeCell ref="AY49:BP49"/>
    <mergeCell ref="BQ49:CH49"/>
    <mergeCell ref="CI49:CZ49"/>
    <mergeCell ref="A45:AX45"/>
    <mergeCell ref="AY45:BP45"/>
    <mergeCell ref="BQ45:CH45"/>
    <mergeCell ref="CI45:CZ45"/>
    <mergeCell ref="A46:CZ46"/>
    <mergeCell ref="A47:F47"/>
    <mergeCell ref="G47:AX47"/>
    <mergeCell ref="AY47:BP47"/>
    <mergeCell ref="BQ47:CH47"/>
    <mergeCell ref="CI47:CZ47"/>
    <mergeCell ref="A58:F58"/>
    <mergeCell ref="G58:BU58"/>
    <mergeCell ref="BV58:CK58"/>
    <mergeCell ref="CL58:CZ58"/>
    <mergeCell ref="A59:CZ59"/>
    <mergeCell ref="A60:F60"/>
    <mergeCell ref="H60:BU60"/>
    <mergeCell ref="BV60:CK60"/>
    <mergeCell ref="CL60:CZ60"/>
    <mergeCell ref="A51:CZ51"/>
    <mergeCell ref="W53:CZ53"/>
    <mergeCell ref="A55:AN55"/>
    <mergeCell ref="AO55:CZ55"/>
    <mergeCell ref="A57:F57"/>
    <mergeCell ref="G57:BU57"/>
    <mergeCell ref="BV57:CK57"/>
    <mergeCell ref="CL57:CZ57"/>
    <mergeCell ref="A64:F64"/>
    <mergeCell ref="H64:BU64"/>
    <mergeCell ref="BV64:CK64"/>
    <mergeCell ref="CL64:CZ64"/>
    <mergeCell ref="A65:F65"/>
    <mergeCell ref="H65:BU65"/>
    <mergeCell ref="BV65:CK65"/>
    <mergeCell ref="CL65:CZ65"/>
    <mergeCell ref="A61:F62"/>
    <mergeCell ref="H61:BU61"/>
    <mergeCell ref="BV61:CK62"/>
    <mergeCell ref="CL61:CZ62"/>
    <mergeCell ref="H62:BU62"/>
    <mergeCell ref="A63:F63"/>
    <mergeCell ref="H63:BU63"/>
    <mergeCell ref="BV63:CK63"/>
    <mergeCell ref="CL63:CZ63"/>
    <mergeCell ref="A80:F81"/>
    <mergeCell ref="H80:BU80"/>
    <mergeCell ref="BV80:CK81"/>
    <mergeCell ref="CL80:CZ81"/>
    <mergeCell ref="H81:BU81"/>
    <mergeCell ref="A82:F82"/>
    <mergeCell ref="H82:BU82"/>
    <mergeCell ref="BV82:CK82"/>
    <mergeCell ref="CL82:CZ82"/>
    <mergeCell ref="A78:AN78"/>
    <mergeCell ref="AO78:CZ78"/>
    <mergeCell ref="A79:F79"/>
    <mergeCell ref="H79:BU79"/>
    <mergeCell ref="BV79:CK79"/>
    <mergeCell ref="CL79:CZ79"/>
    <mergeCell ref="A66:F66"/>
    <mergeCell ref="H66:BU66"/>
    <mergeCell ref="BV66:CK66"/>
    <mergeCell ref="CL66:CZ66"/>
    <mergeCell ref="A67:F67"/>
    <mergeCell ref="G67:BU67"/>
    <mergeCell ref="BV67:CK67"/>
    <mergeCell ref="CL67:CZ67"/>
    <mergeCell ref="A75:F75"/>
    <mergeCell ref="H75:BU75"/>
    <mergeCell ref="BV75:CK75"/>
    <mergeCell ref="CL75:CZ75"/>
    <mergeCell ref="A76:F76"/>
    <mergeCell ref="G76:BU76"/>
    <mergeCell ref="BV76:CK76"/>
    <mergeCell ref="CL76:CZ76"/>
    <mergeCell ref="H72:BU72"/>
    <mergeCell ref="A87:F87"/>
    <mergeCell ref="G87:BU87"/>
    <mergeCell ref="BV87:CK87"/>
    <mergeCell ref="CL87:CZ87"/>
    <mergeCell ref="A91:CZ91"/>
    <mergeCell ref="A93:CZ93"/>
    <mergeCell ref="A85:F85"/>
    <mergeCell ref="H85:BU85"/>
    <mergeCell ref="BV85:CK85"/>
    <mergeCell ref="CL85:CZ85"/>
    <mergeCell ref="A86:F86"/>
    <mergeCell ref="G86:BU86"/>
    <mergeCell ref="BV86:CK86"/>
    <mergeCell ref="CL86:CZ86"/>
    <mergeCell ref="A83:F83"/>
    <mergeCell ref="H83:BU83"/>
    <mergeCell ref="BV83:CK83"/>
    <mergeCell ref="CL83:CZ83"/>
    <mergeCell ref="A84:F84"/>
    <mergeCell ref="H84:BU84"/>
    <mergeCell ref="BV84:CK84"/>
    <mergeCell ref="CL84:CZ84"/>
    <mergeCell ref="A100:G100"/>
    <mergeCell ref="H100:BB100"/>
    <mergeCell ref="BC100:BR100"/>
    <mergeCell ref="BS100:CH100"/>
    <mergeCell ref="CI100:CZ100"/>
    <mergeCell ref="A101:G101"/>
    <mergeCell ref="H101:BB101"/>
    <mergeCell ref="BC101:BR101"/>
    <mergeCell ref="BS101:CH101"/>
    <mergeCell ref="CI101:CZ101"/>
    <mergeCell ref="A98:G98"/>
    <mergeCell ref="H98:BB98"/>
    <mergeCell ref="BC98:BR98"/>
    <mergeCell ref="BS98:CH98"/>
    <mergeCell ref="CI98:CZ98"/>
    <mergeCell ref="A99:CZ99"/>
    <mergeCell ref="W95:CZ95"/>
    <mergeCell ref="A97:G97"/>
    <mergeCell ref="H97:BB97"/>
    <mergeCell ref="BC97:BR97"/>
    <mergeCell ref="BS97:CH97"/>
    <mergeCell ref="CI97:CZ97"/>
    <mergeCell ref="A103:BB103"/>
    <mergeCell ref="BC103:BR103"/>
    <mergeCell ref="BS103:CH103"/>
    <mergeCell ref="CI103:CZ103"/>
    <mergeCell ref="A102:G102"/>
    <mergeCell ref="H102:BB102"/>
    <mergeCell ref="BC102:BR102"/>
    <mergeCell ref="BS102:CH102"/>
    <mergeCell ref="CI102:CZ102"/>
    <mergeCell ref="A109:CZ109"/>
    <mergeCell ref="W111:CZ111"/>
    <mergeCell ref="A113:G113"/>
    <mergeCell ref="H113:BB113"/>
    <mergeCell ref="BC113:BR113"/>
    <mergeCell ref="BS113:CH113"/>
    <mergeCell ref="CI113:CZ113"/>
    <mergeCell ref="A106:BB106"/>
    <mergeCell ref="BC106:BR106"/>
    <mergeCell ref="BS106:CH106"/>
    <mergeCell ref="CI106:CZ106"/>
    <mergeCell ref="A107:BB107"/>
    <mergeCell ref="BC107:BR107"/>
    <mergeCell ref="BS107:CH107"/>
    <mergeCell ref="CI107:CZ107"/>
    <mergeCell ref="A104:CZ104"/>
    <mergeCell ref="A105:G105"/>
    <mergeCell ref="H105:BB105"/>
    <mergeCell ref="BC105:BR105"/>
    <mergeCell ref="BS105:CH105"/>
    <mergeCell ref="CI105:CZ105"/>
    <mergeCell ref="A118:CZ118"/>
    <mergeCell ref="A119:G119"/>
    <mergeCell ref="H119:BB119"/>
    <mergeCell ref="BC119:BR119"/>
    <mergeCell ref="BS119:CH119"/>
    <mergeCell ref="CI119:CZ119"/>
    <mergeCell ref="A116:G116"/>
    <mergeCell ref="H116:BB116"/>
    <mergeCell ref="BC116:BR116"/>
    <mergeCell ref="BS116:CH116"/>
    <mergeCell ref="CI116:CZ116"/>
    <mergeCell ref="A117:BB117"/>
    <mergeCell ref="BC117:BR117"/>
    <mergeCell ref="BS117:CH117"/>
    <mergeCell ref="CI117:CZ117"/>
    <mergeCell ref="A114:G114"/>
    <mergeCell ref="H114:BB114"/>
    <mergeCell ref="BC114:BR114"/>
    <mergeCell ref="BS114:CH114"/>
    <mergeCell ref="CI114:CZ114"/>
    <mergeCell ref="A115:CZ115"/>
    <mergeCell ref="A130:G130"/>
    <mergeCell ref="H130:BB130"/>
    <mergeCell ref="BC130:BR130"/>
    <mergeCell ref="BS130:CH130"/>
    <mergeCell ref="CI130:CZ130"/>
    <mergeCell ref="A131:CZ131"/>
    <mergeCell ref="A123:CZ123"/>
    <mergeCell ref="A125:CZ125"/>
    <mergeCell ref="W127:CZ127"/>
    <mergeCell ref="A129:G129"/>
    <mergeCell ref="H129:BB129"/>
    <mergeCell ref="BC129:BR129"/>
    <mergeCell ref="BS129:CH129"/>
    <mergeCell ref="CI129:CZ129"/>
    <mergeCell ref="A120:BB120"/>
    <mergeCell ref="BC120:BR120"/>
    <mergeCell ref="BS120:CH120"/>
    <mergeCell ref="CI120:CZ120"/>
    <mergeCell ref="A121:BB121"/>
    <mergeCell ref="BC121:BR121"/>
    <mergeCell ref="BS121:CH121"/>
    <mergeCell ref="CI121:CZ121"/>
    <mergeCell ref="A134:G134"/>
    <mergeCell ref="H134:BB134"/>
    <mergeCell ref="BC134:BR134"/>
    <mergeCell ref="BS134:CH134"/>
    <mergeCell ref="CI134:CZ134"/>
    <mergeCell ref="A135:BB135"/>
    <mergeCell ref="BC135:BR135"/>
    <mergeCell ref="BS135:CH135"/>
    <mergeCell ref="CI135:CZ135"/>
    <mergeCell ref="A132:G132"/>
    <mergeCell ref="H132:BB132"/>
    <mergeCell ref="BC132:BR132"/>
    <mergeCell ref="BS132:CH132"/>
    <mergeCell ref="CI132:CZ132"/>
    <mergeCell ref="A133:G133"/>
    <mergeCell ref="H133:BB133"/>
    <mergeCell ref="BC133:BR133"/>
    <mergeCell ref="BS133:CH133"/>
    <mergeCell ref="CI133:CZ133"/>
    <mergeCell ref="A142:CZ142"/>
    <mergeCell ref="W144:CZ144"/>
    <mergeCell ref="A146:G146"/>
    <mergeCell ref="H146:BB146"/>
    <mergeCell ref="BC146:BR146"/>
    <mergeCell ref="BS146:CH146"/>
    <mergeCell ref="CI146:CZ146"/>
    <mergeCell ref="A139:BB139"/>
    <mergeCell ref="BC139:BR139"/>
    <mergeCell ref="BS139:CH139"/>
    <mergeCell ref="CI139:CZ139"/>
    <mergeCell ref="A140:BB140"/>
    <mergeCell ref="BC140:BR140"/>
    <mergeCell ref="BS140:CH140"/>
    <mergeCell ref="CI140:CZ140"/>
    <mergeCell ref="A136:CZ136"/>
    <mergeCell ref="A138:G138"/>
    <mergeCell ref="H138:BB138"/>
    <mergeCell ref="BC138:BR138"/>
    <mergeCell ref="BS138:CH138"/>
    <mergeCell ref="CI138:CZ138"/>
    <mergeCell ref="A137:G137"/>
    <mergeCell ref="H137:BB137"/>
    <mergeCell ref="BC137:BR137"/>
    <mergeCell ref="BS137:CH137"/>
    <mergeCell ref="CI137:CZ137"/>
    <mergeCell ref="A152:CZ152"/>
    <mergeCell ref="A154:G154"/>
    <mergeCell ref="H154:BB154"/>
    <mergeCell ref="BC154:BR154"/>
    <mergeCell ref="BS154:CH154"/>
    <mergeCell ref="CI154:CZ154"/>
    <mergeCell ref="A149:G149"/>
    <mergeCell ref="H149:BB149"/>
    <mergeCell ref="BC149:BR149"/>
    <mergeCell ref="BS149:CH149"/>
    <mergeCell ref="CI149:CZ149"/>
    <mergeCell ref="A150:BB150"/>
    <mergeCell ref="BC150:BR150"/>
    <mergeCell ref="BS150:CH150"/>
    <mergeCell ref="CI150:CZ150"/>
    <mergeCell ref="A147:G147"/>
    <mergeCell ref="H147:BB147"/>
    <mergeCell ref="BC147:BR147"/>
    <mergeCell ref="BS147:CH147"/>
    <mergeCell ref="CI147:CZ147"/>
    <mergeCell ref="A148:CZ148"/>
    <mergeCell ref="A153:G153"/>
    <mergeCell ref="H153:BB153"/>
    <mergeCell ref="BC153:BR153"/>
    <mergeCell ref="BS153:CH153"/>
    <mergeCell ref="CI153:CZ153"/>
    <mergeCell ref="A163:G163"/>
    <mergeCell ref="H163:BB163"/>
    <mergeCell ref="BC163:BR163"/>
    <mergeCell ref="BS163:CH163"/>
    <mergeCell ref="CI163:CZ163"/>
    <mergeCell ref="A164:CZ164"/>
    <mergeCell ref="A158:CZ158"/>
    <mergeCell ref="W160:CZ160"/>
    <mergeCell ref="A162:G162"/>
    <mergeCell ref="H162:BB162"/>
    <mergeCell ref="BC162:BR162"/>
    <mergeCell ref="BS162:CH162"/>
    <mergeCell ref="CI162:CZ162"/>
    <mergeCell ref="A155:BB155"/>
    <mergeCell ref="BC155:BR155"/>
    <mergeCell ref="BS155:CH155"/>
    <mergeCell ref="CI155:CZ155"/>
    <mergeCell ref="A156:BB156"/>
    <mergeCell ref="BC156:BR156"/>
    <mergeCell ref="BS156:CH156"/>
    <mergeCell ref="CI156:CZ156"/>
    <mergeCell ref="A169:BB169"/>
    <mergeCell ref="BC169:BR169"/>
    <mergeCell ref="BS169:CH169"/>
    <mergeCell ref="CI169:CZ169"/>
    <mergeCell ref="A170:BB170"/>
    <mergeCell ref="BC170:BR170"/>
    <mergeCell ref="BS170:CH170"/>
    <mergeCell ref="CI170:CZ170"/>
    <mergeCell ref="A167:CZ167"/>
    <mergeCell ref="A168:G168"/>
    <mergeCell ref="H168:BB168"/>
    <mergeCell ref="BC168:BR168"/>
    <mergeCell ref="BS168:CH168"/>
    <mergeCell ref="CI168:CZ168"/>
    <mergeCell ref="A165:G165"/>
    <mergeCell ref="H165:BB165"/>
    <mergeCell ref="BC165:BR165"/>
    <mergeCell ref="BS165:CH165"/>
    <mergeCell ref="CI165:CZ165"/>
    <mergeCell ref="A166:BB166"/>
    <mergeCell ref="BC166:BR166"/>
    <mergeCell ref="BS166:CH166"/>
    <mergeCell ref="CI166:CZ166"/>
    <mergeCell ref="A179:G179"/>
    <mergeCell ref="H179:BB179"/>
    <mergeCell ref="BC179:BR179"/>
    <mergeCell ref="BS179:CH179"/>
    <mergeCell ref="CI179:CZ179"/>
    <mergeCell ref="A180:BB180"/>
    <mergeCell ref="BC180:BR180"/>
    <mergeCell ref="BS180:CH180"/>
    <mergeCell ref="CI180:CZ180"/>
    <mergeCell ref="A177:G177"/>
    <mergeCell ref="H177:BB177"/>
    <mergeCell ref="BC177:BR177"/>
    <mergeCell ref="BS177:CH177"/>
    <mergeCell ref="CI177:CZ177"/>
    <mergeCell ref="A178:CZ178"/>
    <mergeCell ref="A172:CZ172"/>
    <mergeCell ref="W174:CZ174"/>
    <mergeCell ref="A176:G176"/>
    <mergeCell ref="H176:BB176"/>
    <mergeCell ref="BC176:BR176"/>
    <mergeCell ref="BS176:CH176"/>
    <mergeCell ref="CI176:CZ176"/>
    <mergeCell ref="A186:CZ186"/>
    <mergeCell ref="W188:CZ188"/>
    <mergeCell ref="A190:G190"/>
    <mergeCell ref="H190:BB190"/>
    <mergeCell ref="BC190:BR190"/>
    <mergeCell ref="BS190:CH190"/>
    <mergeCell ref="CI190:CZ190"/>
    <mergeCell ref="A183:BB183"/>
    <mergeCell ref="BC183:BR183"/>
    <mergeCell ref="BS183:CH183"/>
    <mergeCell ref="CI183:CZ183"/>
    <mergeCell ref="A184:BB184"/>
    <mergeCell ref="BC184:BR184"/>
    <mergeCell ref="BS184:CH184"/>
    <mergeCell ref="CI184:CZ184"/>
    <mergeCell ref="A181:CZ181"/>
    <mergeCell ref="A182:G182"/>
    <mergeCell ref="H182:BB182"/>
    <mergeCell ref="BC182:BR182"/>
    <mergeCell ref="BS182:CH182"/>
    <mergeCell ref="CI182:CZ182"/>
    <mergeCell ref="A195:CZ195"/>
    <mergeCell ref="A196:G196"/>
    <mergeCell ref="H196:BB196"/>
    <mergeCell ref="BC196:BR196"/>
    <mergeCell ref="BS196:CH196"/>
    <mergeCell ref="CI196:CZ196"/>
    <mergeCell ref="A193:G193"/>
    <mergeCell ref="H193:BB193"/>
    <mergeCell ref="BC193:BR193"/>
    <mergeCell ref="BS193:CH193"/>
    <mergeCell ref="CI193:CZ193"/>
    <mergeCell ref="A194:BB194"/>
    <mergeCell ref="BC194:BR194"/>
    <mergeCell ref="BS194:CH194"/>
    <mergeCell ref="CI194:CZ194"/>
    <mergeCell ref="A191:G191"/>
    <mergeCell ref="H191:BB191"/>
    <mergeCell ref="BC191:BR191"/>
    <mergeCell ref="BS191:CH191"/>
    <mergeCell ref="CI191:CZ191"/>
    <mergeCell ref="A192:CZ192"/>
    <mergeCell ref="A200:CZ200"/>
    <mergeCell ref="A202:CZ202"/>
    <mergeCell ref="W204:CZ204"/>
    <mergeCell ref="A206:G206"/>
    <mergeCell ref="H206:AN206"/>
    <mergeCell ref="AO206:BD206"/>
    <mergeCell ref="BE206:BT206"/>
    <mergeCell ref="BU206:CJ206"/>
    <mergeCell ref="CK206:CZ206"/>
    <mergeCell ref="A197:BB197"/>
    <mergeCell ref="BC197:BR197"/>
    <mergeCell ref="BS197:CH197"/>
    <mergeCell ref="CI197:CZ197"/>
    <mergeCell ref="A198:BB198"/>
    <mergeCell ref="BC198:BR198"/>
    <mergeCell ref="BS198:CH198"/>
    <mergeCell ref="CI198:CZ198"/>
    <mergeCell ref="A207:G207"/>
    <mergeCell ref="H207:AN207"/>
    <mergeCell ref="AO207:BD207"/>
    <mergeCell ref="BE207:BT207"/>
    <mergeCell ref="BU207:CJ207"/>
    <mergeCell ref="CK207:CZ207"/>
    <mergeCell ref="BU210:CJ210"/>
    <mergeCell ref="CK210:CZ210"/>
    <mergeCell ref="A211:G211"/>
    <mergeCell ref="H211:AN211"/>
    <mergeCell ref="AO211:BD211"/>
    <mergeCell ref="BE211:BT211"/>
    <mergeCell ref="BU211:CJ211"/>
    <mergeCell ref="CK211:CZ211"/>
    <mergeCell ref="A212:G212"/>
    <mergeCell ref="H212:AN212"/>
    <mergeCell ref="AO212:BD212"/>
    <mergeCell ref="BE212:BT212"/>
    <mergeCell ref="BU212:CJ212"/>
    <mergeCell ref="A209:G209"/>
    <mergeCell ref="H209:AN209"/>
    <mergeCell ref="AO209:BD209"/>
    <mergeCell ref="BE209:BT209"/>
    <mergeCell ref="BU209:CJ209"/>
    <mergeCell ref="CK209:CZ209"/>
    <mergeCell ref="A210:G210"/>
    <mergeCell ref="H210:AN210"/>
    <mergeCell ref="AO210:BD210"/>
    <mergeCell ref="BE210:BT210"/>
    <mergeCell ref="A218:G218"/>
    <mergeCell ref="H218:AN218"/>
    <mergeCell ref="AO218:BD218"/>
    <mergeCell ref="BE218:BT218"/>
    <mergeCell ref="BU218:CJ218"/>
    <mergeCell ref="CK218:CZ218"/>
    <mergeCell ref="A216:AN216"/>
    <mergeCell ref="AO216:BD216"/>
    <mergeCell ref="BE216:BT216"/>
    <mergeCell ref="BU216:CJ216"/>
    <mergeCell ref="CK216:CZ216"/>
    <mergeCell ref="A217:CZ217"/>
    <mergeCell ref="A208:CZ208"/>
    <mergeCell ref="A215:G215"/>
    <mergeCell ref="H215:AN215"/>
    <mergeCell ref="AO215:BD215"/>
    <mergeCell ref="BE215:BT215"/>
    <mergeCell ref="CK215:CZ215"/>
    <mergeCell ref="A213:G213"/>
    <mergeCell ref="H213:AN213"/>
    <mergeCell ref="AO213:BD213"/>
    <mergeCell ref="BE213:BT213"/>
    <mergeCell ref="BU213:CJ213"/>
    <mergeCell ref="CK213:CZ213"/>
    <mergeCell ref="A214:G214"/>
    <mergeCell ref="BU215:CJ215"/>
    <mergeCell ref="H214:AN214"/>
    <mergeCell ref="AO214:BD214"/>
    <mergeCell ref="BE214:BT214"/>
    <mergeCell ref="BU214:CJ214"/>
    <mergeCell ref="CK214:CZ214"/>
    <mergeCell ref="A227:G227"/>
    <mergeCell ref="H227:BB227"/>
    <mergeCell ref="BC227:BR227"/>
    <mergeCell ref="BS227:CH227"/>
    <mergeCell ref="CI227:CZ227"/>
    <mergeCell ref="A228:CZ228"/>
    <mergeCell ref="A222:CZ222"/>
    <mergeCell ref="W224:CZ224"/>
    <mergeCell ref="A226:G226"/>
    <mergeCell ref="H226:BB226"/>
    <mergeCell ref="BC226:BR226"/>
    <mergeCell ref="BS226:CH226"/>
    <mergeCell ref="CI226:CZ226"/>
    <mergeCell ref="A219:AN219"/>
    <mergeCell ref="AO219:BD219"/>
    <mergeCell ref="BE219:BT219"/>
    <mergeCell ref="BU219:CJ219"/>
    <mergeCell ref="CK219:CZ219"/>
    <mergeCell ref="A220:AN220"/>
    <mergeCell ref="AO220:BD220"/>
    <mergeCell ref="BE220:BT220"/>
    <mergeCell ref="BU220:CJ220"/>
    <mergeCell ref="CK220:CZ220"/>
    <mergeCell ref="A233:BB233"/>
    <mergeCell ref="BC233:BR233"/>
    <mergeCell ref="BS233:CH233"/>
    <mergeCell ref="CI233:CZ233"/>
    <mergeCell ref="A234:BB234"/>
    <mergeCell ref="BC234:BR234"/>
    <mergeCell ref="BS234:CH234"/>
    <mergeCell ref="CI234:CZ234"/>
    <mergeCell ref="A231:CZ231"/>
    <mergeCell ref="A232:G232"/>
    <mergeCell ref="H232:BB232"/>
    <mergeCell ref="BC232:BR232"/>
    <mergeCell ref="BS232:CH232"/>
    <mergeCell ref="CI232:CZ232"/>
    <mergeCell ref="A229:G229"/>
    <mergeCell ref="H229:BB229"/>
    <mergeCell ref="BC229:BR229"/>
    <mergeCell ref="BS229:CH229"/>
    <mergeCell ref="CI229:CZ229"/>
    <mergeCell ref="A230:BB230"/>
    <mergeCell ref="BC230:BR230"/>
    <mergeCell ref="BS230:CH230"/>
    <mergeCell ref="CI230:CZ230"/>
    <mergeCell ref="A242:CZ242"/>
    <mergeCell ref="A243:G243"/>
    <mergeCell ref="H243:AN243"/>
    <mergeCell ref="AO243:BD243"/>
    <mergeCell ref="BE243:BT243"/>
    <mergeCell ref="BU243:CJ243"/>
    <mergeCell ref="CK243:CZ243"/>
    <mergeCell ref="A241:G241"/>
    <mergeCell ref="H241:AN241"/>
    <mergeCell ref="AO241:BD241"/>
    <mergeCell ref="BE241:BT241"/>
    <mergeCell ref="BU241:CJ241"/>
    <mergeCell ref="CK241:CZ241"/>
    <mergeCell ref="A236:CZ236"/>
    <mergeCell ref="W238:CZ238"/>
    <mergeCell ref="A240:G240"/>
    <mergeCell ref="H240:AN240"/>
    <mergeCell ref="AO240:BD240"/>
    <mergeCell ref="BE240:BT240"/>
    <mergeCell ref="BU240:CJ240"/>
    <mergeCell ref="CK240:CZ240"/>
    <mergeCell ref="A247:G247"/>
    <mergeCell ref="H247:AN247"/>
    <mergeCell ref="AO247:BD247"/>
    <mergeCell ref="BE247:BT247"/>
    <mergeCell ref="BU247:CJ247"/>
    <mergeCell ref="CK247:CZ247"/>
    <mergeCell ref="A245:AN245"/>
    <mergeCell ref="AO245:BD245"/>
    <mergeCell ref="BE245:BT245"/>
    <mergeCell ref="BU245:CJ245"/>
    <mergeCell ref="CK245:CZ245"/>
    <mergeCell ref="A246:CZ246"/>
    <mergeCell ref="A244:G244"/>
    <mergeCell ref="H244:AN244"/>
    <mergeCell ref="AO244:BD244"/>
    <mergeCell ref="BE244:BT244"/>
    <mergeCell ref="BU244:CJ244"/>
    <mergeCell ref="CK244:CZ244"/>
    <mergeCell ref="A250:CZ250"/>
    <mergeCell ref="W252:CZ252"/>
    <mergeCell ref="A254:G254"/>
    <mergeCell ref="H254:AN254"/>
    <mergeCell ref="AO254:BD254"/>
    <mergeCell ref="BE254:BT254"/>
    <mergeCell ref="BU254:CJ254"/>
    <mergeCell ref="CK254:CZ254"/>
    <mergeCell ref="A248:AN248"/>
    <mergeCell ref="AO248:BD248"/>
    <mergeCell ref="BE248:BT248"/>
    <mergeCell ref="BU248:CJ248"/>
    <mergeCell ref="CK248:CZ248"/>
    <mergeCell ref="A249:AN249"/>
    <mergeCell ref="AO249:BD249"/>
    <mergeCell ref="BE249:BT249"/>
    <mergeCell ref="BU249:CJ249"/>
    <mergeCell ref="CK249:CZ249"/>
    <mergeCell ref="A258:G258"/>
    <mergeCell ref="H258:AN258"/>
    <mergeCell ref="AO258:BD258"/>
    <mergeCell ref="BE258:BT258"/>
    <mergeCell ref="BU258:CJ258"/>
    <mergeCell ref="CK258:CZ258"/>
    <mergeCell ref="A256:CZ256"/>
    <mergeCell ref="A257:G257"/>
    <mergeCell ref="H257:AN257"/>
    <mergeCell ref="AO257:BD257"/>
    <mergeCell ref="BE257:BT257"/>
    <mergeCell ref="BU257:CJ257"/>
    <mergeCell ref="CK257:CZ257"/>
    <mergeCell ref="A255:G255"/>
    <mergeCell ref="H255:AN255"/>
    <mergeCell ref="AO255:BD255"/>
    <mergeCell ref="BE255:BT255"/>
    <mergeCell ref="BU255:CJ255"/>
    <mergeCell ref="CK255:CZ255"/>
    <mergeCell ref="A262:AN262"/>
    <mergeCell ref="AO262:BD262"/>
    <mergeCell ref="BE262:BT262"/>
    <mergeCell ref="BU262:CJ262"/>
    <mergeCell ref="CK262:CZ262"/>
    <mergeCell ref="A263:AN263"/>
    <mergeCell ref="AO263:BD263"/>
    <mergeCell ref="BE263:BT263"/>
    <mergeCell ref="BU263:CJ263"/>
    <mergeCell ref="CK263:CZ263"/>
    <mergeCell ref="A261:G261"/>
    <mergeCell ref="H261:AN261"/>
    <mergeCell ref="AO261:BD261"/>
    <mergeCell ref="BE261:BT261"/>
    <mergeCell ref="BU261:CJ261"/>
    <mergeCell ref="CK261:CZ261"/>
    <mergeCell ref="A259:AN259"/>
    <mergeCell ref="AO259:BD259"/>
    <mergeCell ref="BE259:BT259"/>
    <mergeCell ref="BU259:CJ259"/>
    <mergeCell ref="CK259:CZ259"/>
    <mergeCell ref="A260:CZ260"/>
    <mergeCell ref="A272:G272"/>
    <mergeCell ref="H272:BB272"/>
    <mergeCell ref="BC272:BR272"/>
    <mergeCell ref="BS272:CH272"/>
    <mergeCell ref="CI272:CZ272"/>
    <mergeCell ref="A273:BB273"/>
    <mergeCell ref="BC273:BR273"/>
    <mergeCell ref="BS273:CH273"/>
    <mergeCell ref="CI273:CZ273"/>
    <mergeCell ref="A270:G270"/>
    <mergeCell ref="H270:BB270"/>
    <mergeCell ref="BC270:BR270"/>
    <mergeCell ref="BS270:CH270"/>
    <mergeCell ref="CI270:CZ270"/>
    <mergeCell ref="A271:CZ271"/>
    <mergeCell ref="A265:CZ265"/>
    <mergeCell ref="W267:CZ267"/>
    <mergeCell ref="A269:G269"/>
    <mergeCell ref="H269:BB269"/>
    <mergeCell ref="BC269:BR269"/>
    <mergeCell ref="BS269:CH269"/>
    <mergeCell ref="CI269:CZ269"/>
    <mergeCell ref="A279:CZ279"/>
    <mergeCell ref="W281:CZ281"/>
    <mergeCell ref="A283:G283"/>
    <mergeCell ref="H283:BB283"/>
    <mergeCell ref="BC283:BR283"/>
    <mergeCell ref="BS283:CH283"/>
    <mergeCell ref="CI283:CZ283"/>
    <mergeCell ref="A276:BB276"/>
    <mergeCell ref="BC276:BR276"/>
    <mergeCell ref="BS276:CH276"/>
    <mergeCell ref="CI276:CZ276"/>
    <mergeCell ref="A277:BB277"/>
    <mergeCell ref="BC277:BR277"/>
    <mergeCell ref="BS277:CH277"/>
    <mergeCell ref="CI277:CZ277"/>
    <mergeCell ref="A274:CZ274"/>
    <mergeCell ref="A275:G275"/>
    <mergeCell ref="H275:BB275"/>
    <mergeCell ref="BC275:BR275"/>
    <mergeCell ref="BS275:CH275"/>
    <mergeCell ref="CI275:CZ275"/>
    <mergeCell ref="A330:CZ330"/>
    <mergeCell ref="W332:CZ332"/>
    <mergeCell ref="A334:G334"/>
    <mergeCell ref="H334:BR334"/>
    <mergeCell ref="BS334:CH334"/>
    <mergeCell ref="CI334:CZ334"/>
    <mergeCell ref="A327:BB327"/>
    <mergeCell ref="BC327:BR327"/>
    <mergeCell ref="BS327:CH327"/>
    <mergeCell ref="CI327:CZ327"/>
    <mergeCell ref="A328:BB328"/>
    <mergeCell ref="BC328:BR328"/>
    <mergeCell ref="BS328:CH328"/>
    <mergeCell ref="CI328:CZ328"/>
    <mergeCell ref="CI339:CZ339"/>
    <mergeCell ref="A284:G284"/>
    <mergeCell ref="H284:BB284"/>
    <mergeCell ref="BC284:BR284"/>
    <mergeCell ref="BS284:CH284"/>
    <mergeCell ref="CI284:CZ284"/>
    <mergeCell ref="A285:CZ285"/>
    <mergeCell ref="A320:G320"/>
    <mergeCell ref="H320:BB320"/>
    <mergeCell ref="BC320:BR320"/>
    <mergeCell ref="BS320:CH320"/>
    <mergeCell ref="CI320:CZ320"/>
    <mergeCell ref="A321:G321"/>
    <mergeCell ref="H321:BB321"/>
    <mergeCell ref="BC321:BR321"/>
    <mergeCell ref="BS321:CH321"/>
    <mergeCell ref="CI321:CZ321"/>
    <mergeCell ref="A322:G322"/>
    <mergeCell ref="A363:G363"/>
    <mergeCell ref="H363:BR363"/>
    <mergeCell ref="BS363:CH363"/>
    <mergeCell ref="CI363:CZ363"/>
    <mergeCell ref="A364:BR364"/>
    <mergeCell ref="BS364:CH364"/>
    <mergeCell ref="CI364:CZ364"/>
    <mergeCell ref="A366:G366"/>
    <mergeCell ref="H366:BR366"/>
    <mergeCell ref="BS366:CH366"/>
    <mergeCell ref="CI366:CZ366"/>
    <mergeCell ref="A362:G362"/>
    <mergeCell ref="H362:BR362"/>
    <mergeCell ref="BS362:CH362"/>
    <mergeCell ref="CI362:CZ362"/>
    <mergeCell ref="H350:BR350"/>
    <mergeCell ref="BS350:CH350"/>
    <mergeCell ref="CI350:CZ350"/>
    <mergeCell ref="A351:G351"/>
    <mergeCell ref="H351:BR351"/>
    <mergeCell ref="BS351:CH351"/>
    <mergeCell ref="CI351:CZ351"/>
    <mergeCell ref="A352:G352"/>
    <mergeCell ref="H352:BR352"/>
    <mergeCell ref="BS352:CH352"/>
    <mergeCell ref="CI352:CZ352"/>
    <mergeCell ref="A350:G350"/>
    <mergeCell ref="A353:G353"/>
    <mergeCell ref="H353:BR353"/>
    <mergeCell ref="BS353:CH353"/>
    <mergeCell ref="CI353:CZ353"/>
    <mergeCell ref="A354:G354"/>
    <mergeCell ref="A376:G376"/>
    <mergeCell ref="H376:BB376"/>
    <mergeCell ref="BC376:BR376"/>
    <mergeCell ref="BS376:CH376"/>
    <mergeCell ref="CI376:CZ376"/>
    <mergeCell ref="A377:CZ377"/>
    <mergeCell ref="A369:BR369"/>
    <mergeCell ref="BS369:CH369"/>
    <mergeCell ref="CI369:CZ369"/>
    <mergeCell ref="A371:CZ371"/>
    <mergeCell ref="W373:CZ373"/>
    <mergeCell ref="A375:G375"/>
    <mergeCell ref="H375:BB375"/>
    <mergeCell ref="BC375:BR375"/>
    <mergeCell ref="BS375:CH375"/>
    <mergeCell ref="CI375:CZ375"/>
    <mergeCell ref="A365:CZ365"/>
    <mergeCell ref="A367:G367"/>
    <mergeCell ref="H367:BR367"/>
    <mergeCell ref="BS367:CH367"/>
    <mergeCell ref="CI367:CZ367"/>
    <mergeCell ref="A368:BR368"/>
    <mergeCell ref="BS368:CH368"/>
    <mergeCell ref="CI368:CZ368"/>
    <mergeCell ref="BS380:CH380"/>
    <mergeCell ref="A380:G380"/>
    <mergeCell ref="H380:BB380"/>
    <mergeCell ref="BC380:BR380"/>
    <mergeCell ref="CI380:CZ380"/>
    <mergeCell ref="A378:G378"/>
    <mergeCell ref="H378:BB378"/>
    <mergeCell ref="BC378:BR378"/>
    <mergeCell ref="BS378:CH378"/>
    <mergeCell ref="CI378:CZ378"/>
    <mergeCell ref="A379:G379"/>
    <mergeCell ref="H379:BB379"/>
    <mergeCell ref="BC379:BR379"/>
    <mergeCell ref="BS379:CH379"/>
    <mergeCell ref="CI379:CZ379"/>
    <mergeCell ref="A383:G383"/>
    <mergeCell ref="BS383:CH383"/>
    <mergeCell ref="A382:G382"/>
    <mergeCell ref="H382:BB382"/>
    <mergeCell ref="BC382:BR382"/>
    <mergeCell ref="BS382:CH382"/>
    <mergeCell ref="CI382:CZ382"/>
    <mergeCell ref="A381:G381"/>
    <mergeCell ref="H381:BB381"/>
    <mergeCell ref="BC381:BR381"/>
    <mergeCell ref="BS381:CH381"/>
    <mergeCell ref="CI381:CZ381"/>
    <mergeCell ref="H383:BB383"/>
    <mergeCell ref="BC383:BR383"/>
    <mergeCell ref="CI383:CZ383"/>
    <mergeCell ref="A389:G389"/>
    <mergeCell ref="H389:BB389"/>
    <mergeCell ref="BC389:BR389"/>
    <mergeCell ref="A408:BB408"/>
    <mergeCell ref="BC408:BR408"/>
    <mergeCell ref="CI408:CZ408"/>
    <mergeCell ref="A417:CZ417"/>
    <mergeCell ref="W419:CZ419"/>
    <mergeCell ref="A421:G421"/>
    <mergeCell ref="H421:AT421"/>
    <mergeCell ref="AU421:BB421"/>
    <mergeCell ref="BC421:BR421"/>
    <mergeCell ref="BS421:CH421"/>
    <mergeCell ref="CI421:CZ421"/>
    <mergeCell ref="A414:BB414"/>
    <mergeCell ref="BC414:BR414"/>
    <mergeCell ref="BS414:CH414"/>
    <mergeCell ref="CI414:CZ414"/>
    <mergeCell ref="A415:BB415"/>
    <mergeCell ref="BC415:BR415"/>
    <mergeCell ref="BS415:CH415"/>
    <mergeCell ref="CI415:CZ415"/>
    <mergeCell ref="A409:CZ409"/>
    <mergeCell ref="A413:G413"/>
    <mergeCell ref="H413:BB413"/>
    <mergeCell ref="BC413:BR413"/>
    <mergeCell ref="BS413:CH413"/>
    <mergeCell ref="CI413:CZ413"/>
    <mergeCell ref="A410:G410"/>
    <mergeCell ref="H410:BB410"/>
    <mergeCell ref="BC410:BR410"/>
    <mergeCell ref="BS410:CH410"/>
    <mergeCell ref="CI410:CZ410"/>
    <mergeCell ref="A425:G425"/>
    <mergeCell ref="H425:AT425"/>
    <mergeCell ref="AU425:BB425"/>
    <mergeCell ref="BC425:BR425"/>
    <mergeCell ref="BS425:CH425"/>
    <mergeCell ref="CI425:CZ425"/>
    <mergeCell ref="A423:CZ423"/>
    <mergeCell ref="A424:G424"/>
    <mergeCell ref="H424:AT424"/>
    <mergeCell ref="AU424:BB424"/>
    <mergeCell ref="BC424:BR424"/>
    <mergeCell ref="BS424:CH424"/>
    <mergeCell ref="CI424:CZ424"/>
    <mergeCell ref="A422:G422"/>
    <mergeCell ref="H422:AT422"/>
    <mergeCell ref="AU422:BB422"/>
    <mergeCell ref="BC422:BR422"/>
    <mergeCell ref="BS422:CH422"/>
    <mergeCell ref="CI422:CZ422"/>
    <mergeCell ref="A411:G411"/>
    <mergeCell ref="H411:BB411"/>
    <mergeCell ref="BC411:BR411"/>
    <mergeCell ref="BS411:CH411"/>
    <mergeCell ref="CI411:CZ411"/>
    <mergeCell ref="A412:G412"/>
    <mergeCell ref="H412:BB412"/>
    <mergeCell ref="BC412:BR412"/>
    <mergeCell ref="BS412:CH412"/>
    <mergeCell ref="CI412:CZ412"/>
    <mergeCell ref="A430:G430"/>
    <mergeCell ref="H430:AT430"/>
    <mergeCell ref="AU430:BB430"/>
    <mergeCell ref="BC430:BR430"/>
    <mergeCell ref="BS430:CH430"/>
    <mergeCell ref="CI430:CZ430"/>
    <mergeCell ref="A428:G428"/>
    <mergeCell ref="H428:AT428"/>
    <mergeCell ref="AU428:BB428"/>
    <mergeCell ref="BC428:BR428"/>
    <mergeCell ref="BS428:CH428"/>
    <mergeCell ref="CI428:CZ428"/>
    <mergeCell ref="A426:G426"/>
    <mergeCell ref="H426:AT426"/>
    <mergeCell ref="AU426:BB426"/>
    <mergeCell ref="BC426:BR426"/>
    <mergeCell ref="BS426:CH426"/>
    <mergeCell ref="CI426:CZ426"/>
    <mergeCell ref="A429:G429"/>
    <mergeCell ref="H429:AT429"/>
    <mergeCell ref="AU429:BB429"/>
    <mergeCell ref="BC429:BR429"/>
    <mergeCell ref="BS429:CH429"/>
    <mergeCell ref="CI429:CZ429"/>
    <mergeCell ref="A427:G427"/>
    <mergeCell ref="H427:AT427"/>
    <mergeCell ref="AU427:BB427"/>
    <mergeCell ref="BC427:BR427"/>
    <mergeCell ref="BS427:CH427"/>
    <mergeCell ref="CI427:CZ427"/>
    <mergeCell ref="A432:G432"/>
    <mergeCell ref="H432:AT432"/>
    <mergeCell ref="AU432:BB432"/>
    <mergeCell ref="BC432:BR432"/>
    <mergeCell ref="BS432:CH432"/>
    <mergeCell ref="CI432:CZ432"/>
    <mergeCell ref="A431:G431"/>
    <mergeCell ref="H431:AT431"/>
    <mergeCell ref="AU431:BB431"/>
    <mergeCell ref="BC431:BR431"/>
    <mergeCell ref="BS431:CH431"/>
    <mergeCell ref="CI431:CZ431"/>
    <mergeCell ref="A436:G436"/>
    <mergeCell ref="H436:AT436"/>
    <mergeCell ref="AU436:BB436"/>
    <mergeCell ref="BC436:BR436"/>
    <mergeCell ref="BS436:CH436"/>
    <mergeCell ref="CI436:CZ436"/>
    <mergeCell ref="A435:G435"/>
    <mergeCell ref="H435:AT435"/>
    <mergeCell ref="AU435:BB435"/>
    <mergeCell ref="BC435:BR435"/>
    <mergeCell ref="BS435:CH435"/>
    <mergeCell ref="CI435:CZ435"/>
    <mergeCell ref="A433:G433"/>
    <mergeCell ref="H433:AT433"/>
    <mergeCell ref="AU433:BB433"/>
    <mergeCell ref="BC433:BR433"/>
    <mergeCell ref="BS433:CH433"/>
    <mergeCell ref="CI433:CZ433"/>
    <mergeCell ref="A434:G434"/>
    <mergeCell ref="H434:AT434"/>
    <mergeCell ref="BS434:CH434"/>
    <mergeCell ref="CI434:CZ434"/>
    <mergeCell ref="BC447:BR447"/>
    <mergeCell ref="BS447:CH447"/>
    <mergeCell ref="CI447:CZ447"/>
    <mergeCell ref="CI439:CZ439"/>
    <mergeCell ref="A440:BB440"/>
    <mergeCell ref="BC440:BR440"/>
    <mergeCell ref="BS440:CH440"/>
    <mergeCell ref="CI440:CZ440"/>
    <mergeCell ref="A441:BB441"/>
    <mergeCell ref="BC441:BR441"/>
    <mergeCell ref="BS441:CH441"/>
    <mergeCell ref="CI441:CZ441"/>
    <mergeCell ref="A437:BB437"/>
    <mergeCell ref="BC437:BR437"/>
    <mergeCell ref="BS437:CH437"/>
    <mergeCell ref="CI437:CZ437"/>
    <mergeCell ref="A438:CZ438"/>
    <mergeCell ref="A439:G439"/>
    <mergeCell ref="H439:AT439"/>
    <mergeCell ref="AU439:BB439"/>
    <mergeCell ref="BC439:BR439"/>
    <mergeCell ref="BS439:CH439"/>
    <mergeCell ref="A459:CZ459"/>
    <mergeCell ref="A461:CZ461"/>
    <mergeCell ref="W463:CZ463"/>
    <mergeCell ref="A465:G465"/>
    <mergeCell ref="H465:BR465"/>
    <mergeCell ref="BS465:CH465"/>
    <mergeCell ref="CI465:CZ465"/>
    <mergeCell ref="CI456:CZ456"/>
    <mergeCell ref="A457:BB457"/>
    <mergeCell ref="BC457:BR457"/>
    <mergeCell ref="BS457:CH457"/>
    <mergeCell ref="CI457:CZ457"/>
    <mergeCell ref="A458:BB458"/>
    <mergeCell ref="BC458:BR458"/>
    <mergeCell ref="BS458:CH458"/>
    <mergeCell ref="CI458:CZ458"/>
    <mergeCell ref="A451:BB451"/>
    <mergeCell ref="BC451:BR451"/>
    <mergeCell ref="BS451:CH451"/>
    <mergeCell ref="CI451:CZ451"/>
    <mergeCell ref="A452:CZ452"/>
    <mergeCell ref="A456:G456"/>
    <mergeCell ref="H456:AT456"/>
    <mergeCell ref="AU456:BB456"/>
    <mergeCell ref="BC456:BR456"/>
    <mergeCell ref="BS456:CH456"/>
    <mergeCell ref="A455:G455"/>
    <mergeCell ref="H455:AT455"/>
    <mergeCell ref="AU455:BB455"/>
    <mergeCell ref="BC455:BR455"/>
    <mergeCell ref="BS455:CH455"/>
    <mergeCell ref="CI455:CZ455"/>
    <mergeCell ref="A472:BR472"/>
    <mergeCell ref="BS472:CH472"/>
    <mergeCell ref="CI472:CZ472"/>
    <mergeCell ref="A473:BR473"/>
    <mergeCell ref="BS473:CH473"/>
    <mergeCell ref="CI473:CZ473"/>
    <mergeCell ref="A469:BR469"/>
    <mergeCell ref="BS469:CH469"/>
    <mergeCell ref="CI469:CZ469"/>
    <mergeCell ref="A470:CZ470"/>
    <mergeCell ref="A471:G471"/>
    <mergeCell ref="H471:BR471"/>
    <mergeCell ref="BS471:CH471"/>
    <mergeCell ref="CI471:CZ471"/>
    <mergeCell ref="A466:G466"/>
    <mergeCell ref="H466:BR466"/>
    <mergeCell ref="BS466:CH466"/>
    <mergeCell ref="CI466:CZ466"/>
    <mergeCell ref="A467:CZ467"/>
    <mergeCell ref="A468:G468"/>
    <mergeCell ref="H468:BR468"/>
    <mergeCell ref="BS468:CH468"/>
    <mergeCell ref="CI468:CZ468"/>
    <mergeCell ref="A480:CZ480"/>
    <mergeCell ref="A483:G483"/>
    <mergeCell ref="H483:AT483"/>
    <mergeCell ref="AU483:BB483"/>
    <mergeCell ref="BC483:BR483"/>
    <mergeCell ref="BS483:CH483"/>
    <mergeCell ref="CI483:CZ483"/>
    <mergeCell ref="A479:G479"/>
    <mergeCell ref="H479:AT479"/>
    <mergeCell ref="AU479:BB479"/>
    <mergeCell ref="BC479:BR479"/>
    <mergeCell ref="BS479:CH479"/>
    <mergeCell ref="CI479:CZ479"/>
    <mergeCell ref="A474:CZ474"/>
    <mergeCell ref="W476:CZ476"/>
    <mergeCell ref="A478:G478"/>
    <mergeCell ref="H478:AT478"/>
    <mergeCell ref="AU478:BB478"/>
    <mergeCell ref="BC478:BR478"/>
    <mergeCell ref="BS478:CH478"/>
    <mergeCell ref="CI478:CZ478"/>
    <mergeCell ref="A482:G482"/>
    <mergeCell ref="H482:AT482"/>
    <mergeCell ref="AU482:BB482"/>
    <mergeCell ref="BC482:BR482"/>
    <mergeCell ref="BS482:CH482"/>
    <mergeCell ref="CI482:CZ482"/>
    <mergeCell ref="CI486:CZ486"/>
    <mergeCell ref="A487:BB487"/>
    <mergeCell ref="BC487:BR487"/>
    <mergeCell ref="BS487:CH487"/>
    <mergeCell ref="CI487:CZ487"/>
    <mergeCell ref="A488:BB488"/>
    <mergeCell ref="BC488:BR488"/>
    <mergeCell ref="BS488:CH488"/>
    <mergeCell ref="CI488:CZ488"/>
    <mergeCell ref="A484:BB484"/>
    <mergeCell ref="BC484:BR484"/>
    <mergeCell ref="BS484:CH484"/>
    <mergeCell ref="CI484:CZ484"/>
    <mergeCell ref="A485:CZ485"/>
    <mergeCell ref="A486:G486"/>
    <mergeCell ref="H486:AT486"/>
    <mergeCell ref="AU486:BB486"/>
    <mergeCell ref="BC486:BR486"/>
    <mergeCell ref="BS486:CH486"/>
    <mergeCell ref="A502:BB502"/>
    <mergeCell ref="BC502:CZ502"/>
    <mergeCell ref="A499:CZ499"/>
    <mergeCell ref="A500:G500"/>
    <mergeCell ref="H500:BB500"/>
    <mergeCell ref="BC500:CZ500"/>
    <mergeCell ref="A501:BB501"/>
    <mergeCell ref="BC501:CZ501"/>
    <mergeCell ref="A496:CZ496"/>
    <mergeCell ref="A497:G497"/>
    <mergeCell ref="H497:BB497"/>
    <mergeCell ref="BC497:CZ497"/>
    <mergeCell ref="A498:BB498"/>
    <mergeCell ref="BC498:CZ498"/>
    <mergeCell ref="A490:CZ490"/>
    <mergeCell ref="A492:BB492"/>
    <mergeCell ref="A494:G494"/>
    <mergeCell ref="H494:BB494"/>
    <mergeCell ref="BC494:CZ494"/>
    <mergeCell ref="A495:G495"/>
    <mergeCell ref="H495:BB495"/>
    <mergeCell ref="BC495:CZ495"/>
    <mergeCell ref="H322:BB322"/>
    <mergeCell ref="BC322:BR322"/>
    <mergeCell ref="BS322:CH322"/>
    <mergeCell ref="CI322:CZ322"/>
    <mergeCell ref="A323:G323"/>
    <mergeCell ref="H323:BB323"/>
    <mergeCell ref="BC323:BR323"/>
    <mergeCell ref="BS323:CH323"/>
    <mergeCell ref="CI323:CZ323"/>
    <mergeCell ref="A349:G349"/>
    <mergeCell ref="H349:BR349"/>
    <mergeCell ref="BS349:CH349"/>
    <mergeCell ref="CI349:CZ349"/>
    <mergeCell ref="A335:G335"/>
    <mergeCell ref="H335:BR335"/>
    <mergeCell ref="BS335:CH335"/>
    <mergeCell ref="CI335:CZ335"/>
    <mergeCell ref="A336:CZ336"/>
    <mergeCell ref="A348:G348"/>
    <mergeCell ref="A347:G347"/>
    <mergeCell ref="BS347:CH347"/>
    <mergeCell ref="CI347:CZ347"/>
    <mergeCell ref="A340:G340"/>
    <mergeCell ref="BS340:CH340"/>
    <mergeCell ref="CI340:CZ340"/>
    <mergeCell ref="A341:G341"/>
    <mergeCell ref="BS341:CH341"/>
    <mergeCell ref="CI341:CZ341"/>
    <mergeCell ref="H340:BR340"/>
    <mergeCell ref="H341:BR341"/>
    <mergeCell ref="H345:BR345"/>
    <mergeCell ref="H346:BR346"/>
    <mergeCell ref="H347:BR347"/>
    <mergeCell ref="A346:G346"/>
    <mergeCell ref="BS346:CH346"/>
    <mergeCell ref="CI346:CZ346"/>
    <mergeCell ref="H348:BR348"/>
    <mergeCell ref="BS348:CH348"/>
    <mergeCell ref="CI348:CZ348"/>
    <mergeCell ref="A286:G286"/>
    <mergeCell ref="H286:BB286"/>
    <mergeCell ref="BC286:BR286"/>
    <mergeCell ref="BS286:CH286"/>
    <mergeCell ref="CI286:CZ286"/>
    <mergeCell ref="A342:G342"/>
    <mergeCell ref="BS342:CH342"/>
    <mergeCell ref="CI342:CZ342"/>
    <mergeCell ref="A343:G343"/>
    <mergeCell ref="BS343:CH343"/>
    <mergeCell ref="CI343:CZ343"/>
    <mergeCell ref="A344:G344"/>
    <mergeCell ref="BS344:CH344"/>
    <mergeCell ref="CI344:CZ344"/>
    <mergeCell ref="H342:BR342"/>
    <mergeCell ref="H343:BR343"/>
    <mergeCell ref="H344:BR344"/>
    <mergeCell ref="A324:BB324"/>
    <mergeCell ref="BC324:BR324"/>
    <mergeCell ref="BS324:CH324"/>
    <mergeCell ref="CI324:CZ324"/>
    <mergeCell ref="A325:CZ325"/>
    <mergeCell ref="A326:G326"/>
    <mergeCell ref="H326:BB326"/>
    <mergeCell ref="BC326:BR326"/>
    <mergeCell ref="BS326:CH326"/>
    <mergeCell ref="CI326:CZ326"/>
    <mergeCell ref="A287:G287"/>
    <mergeCell ref="H287:BB287"/>
    <mergeCell ref="BC287:BR287"/>
    <mergeCell ref="BS287:CH287"/>
    <mergeCell ref="CI287:CZ287"/>
    <mergeCell ref="A288:G288"/>
    <mergeCell ref="H288:BB288"/>
    <mergeCell ref="BC288:BR288"/>
    <mergeCell ref="BS288:CH288"/>
    <mergeCell ref="CI288:CZ288"/>
    <mergeCell ref="A289:G289"/>
    <mergeCell ref="H289:BB289"/>
    <mergeCell ref="BC289:BR289"/>
    <mergeCell ref="BS289:CH289"/>
    <mergeCell ref="CI289:CZ289"/>
    <mergeCell ref="H295:BB295"/>
    <mergeCell ref="BC295:BR295"/>
    <mergeCell ref="BS295:CH295"/>
    <mergeCell ref="CI295:CZ295"/>
    <mergeCell ref="A296:G296"/>
    <mergeCell ref="H296:BB296"/>
    <mergeCell ref="BC296:BR296"/>
    <mergeCell ref="BS296:CH296"/>
    <mergeCell ref="CI296:CZ296"/>
    <mergeCell ref="A297:G297"/>
    <mergeCell ref="H297:BB297"/>
    <mergeCell ref="BC297:BR297"/>
    <mergeCell ref="BS297:CH297"/>
    <mergeCell ref="CI297:CZ297"/>
    <mergeCell ref="A304:G304"/>
    <mergeCell ref="A345:G345"/>
    <mergeCell ref="BS345:CH345"/>
    <mergeCell ref="CI345:CZ345"/>
    <mergeCell ref="A293:G293"/>
    <mergeCell ref="H293:BB293"/>
    <mergeCell ref="BC293:BR293"/>
    <mergeCell ref="BS293:CH293"/>
    <mergeCell ref="CI293:CZ293"/>
    <mergeCell ref="A294:G294"/>
    <mergeCell ref="H294:BB294"/>
    <mergeCell ref="BC294:BR294"/>
    <mergeCell ref="BS294:CH294"/>
    <mergeCell ref="CI294:CZ294"/>
    <mergeCell ref="A290:G290"/>
    <mergeCell ref="H290:BB290"/>
    <mergeCell ref="BC290:BR290"/>
    <mergeCell ref="BS290:CH290"/>
    <mergeCell ref="CI290:CZ290"/>
    <mergeCell ref="A291:G291"/>
    <mergeCell ref="H291:BB291"/>
    <mergeCell ref="BC291:BR291"/>
    <mergeCell ref="BS291:CH291"/>
    <mergeCell ref="CI291:CZ291"/>
    <mergeCell ref="A292:G292"/>
    <mergeCell ref="BS292:CH292"/>
    <mergeCell ref="H292:BB292"/>
    <mergeCell ref="BC292:BR292"/>
    <mergeCell ref="CI292:CZ292"/>
    <mergeCell ref="BC301:BR301"/>
    <mergeCell ref="BS301:CH301"/>
    <mergeCell ref="CI301:CZ301"/>
    <mergeCell ref="A295:G295"/>
    <mergeCell ref="H304:BB304"/>
    <mergeCell ref="BC304:BR304"/>
    <mergeCell ref="BS304:CH304"/>
    <mergeCell ref="CI304:CZ304"/>
    <mergeCell ref="A302:G302"/>
    <mergeCell ref="H302:BB302"/>
    <mergeCell ref="BC302:BR302"/>
    <mergeCell ref="BS302:CH302"/>
    <mergeCell ref="CI302:CZ302"/>
    <mergeCell ref="A303:G303"/>
    <mergeCell ref="H303:BB303"/>
    <mergeCell ref="BC303:BR303"/>
    <mergeCell ref="BS303:CH303"/>
    <mergeCell ref="CI303:CZ303"/>
    <mergeCell ref="A298:G298"/>
    <mergeCell ref="H298:BB298"/>
    <mergeCell ref="BC298:BR298"/>
    <mergeCell ref="BS298:CH298"/>
    <mergeCell ref="CI298:CZ298"/>
    <mergeCell ref="A299:G299"/>
    <mergeCell ref="H299:BB299"/>
    <mergeCell ref="BC299:BR299"/>
    <mergeCell ref="BS299:CH299"/>
    <mergeCell ref="CI299:CZ299"/>
    <mergeCell ref="A300:G300"/>
    <mergeCell ref="H300:BB300"/>
    <mergeCell ref="BC300:BR300"/>
    <mergeCell ref="BS300:CH300"/>
    <mergeCell ref="CI300:CZ300"/>
    <mergeCell ref="A301:G301"/>
    <mergeCell ref="H301:BB301"/>
    <mergeCell ref="A307:G307"/>
    <mergeCell ref="H307:BB307"/>
    <mergeCell ref="BC307:BR307"/>
    <mergeCell ref="BS307:CH307"/>
    <mergeCell ref="CI307:CZ307"/>
    <mergeCell ref="A308:G308"/>
    <mergeCell ref="BS308:CH308"/>
    <mergeCell ref="H308:BB308"/>
    <mergeCell ref="BC308:BR308"/>
    <mergeCell ref="CI308:CZ308"/>
    <mergeCell ref="A305:G305"/>
    <mergeCell ref="H305:BB305"/>
    <mergeCell ref="BC305:BR305"/>
    <mergeCell ref="BS305:CH305"/>
    <mergeCell ref="CI305:CZ305"/>
    <mergeCell ref="A306:G306"/>
    <mergeCell ref="H306:BB306"/>
    <mergeCell ref="BC306:BR306"/>
    <mergeCell ref="BS306:CH306"/>
    <mergeCell ref="CI306:CZ306"/>
    <mergeCell ref="A309:G309"/>
    <mergeCell ref="H309:BB309"/>
    <mergeCell ref="BC309:BR309"/>
    <mergeCell ref="BS309:CH309"/>
    <mergeCell ref="CI309:CZ309"/>
    <mergeCell ref="A310:G310"/>
    <mergeCell ref="H310:BB310"/>
    <mergeCell ref="BC310:BR310"/>
    <mergeCell ref="BS310:CH310"/>
    <mergeCell ref="CI310:CZ310"/>
    <mergeCell ref="A311:G311"/>
    <mergeCell ref="H311:BB311"/>
    <mergeCell ref="BC311:BR311"/>
    <mergeCell ref="BS311:CH311"/>
    <mergeCell ref="CI311:CZ311"/>
    <mergeCell ref="A312:G312"/>
    <mergeCell ref="H312:BB312"/>
    <mergeCell ref="BC312:BR312"/>
    <mergeCell ref="BS312:CH312"/>
    <mergeCell ref="CI312:CZ312"/>
    <mergeCell ref="A313:G313"/>
    <mergeCell ref="H313:BB313"/>
    <mergeCell ref="BC313:BR313"/>
    <mergeCell ref="BS313:CH313"/>
    <mergeCell ref="CI313:CZ313"/>
    <mergeCell ref="A314:G314"/>
    <mergeCell ref="H314:BB314"/>
    <mergeCell ref="BC314:BR314"/>
    <mergeCell ref="BS314:CH314"/>
    <mergeCell ref="CI314:CZ314"/>
    <mergeCell ref="A315:G315"/>
    <mergeCell ref="H315:BB315"/>
    <mergeCell ref="BC315:BR315"/>
    <mergeCell ref="BS315:CH315"/>
    <mergeCell ref="CI315:CZ315"/>
    <mergeCell ref="A316:G316"/>
    <mergeCell ref="H316:BB316"/>
    <mergeCell ref="BC316:BR316"/>
    <mergeCell ref="BS316:CH316"/>
    <mergeCell ref="CI316:CZ316"/>
    <mergeCell ref="A317:G317"/>
    <mergeCell ref="H317:BB317"/>
    <mergeCell ref="BC317:BR317"/>
    <mergeCell ref="BS317:CH317"/>
    <mergeCell ref="CI317:CZ317"/>
    <mergeCell ref="A318:G318"/>
    <mergeCell ref="H318:BB318"/>
    <mergeCell ref="BC318:BR318"/>
    <mergeCell ref="BS318:CH318"/>
    <mergeCell ref="CI318:CZ318"/>
    <mergeCell ref="A319:G319"/>
    <mergeCell ref="H319:BB319"/>
    <mergeCell ref="BC319:BR319"/>
    <mergeCell ref="BS319:CH319"/>
    <mergeCell ref="CI319:CZ319"/>
    <mergeCell ref="A481:G481"/>
    <mergeCell ref="H481:AT481"/>
    <mergeCell ref="AU481:BB481"/>
    <mergeCell ref="BC481:BR481"/>
    <mergeCell ref="BS481:CH481"/>
    <mergeCell ref="CI481:CZ481"/>
    <mergeCell ref="A337:G337"/>
    <mergeCell ref="H337:BR337"/>
    <mergeCell ref="BS337:CH337"/>
    <mergeCell ref="CI337:CZ337"/>
    <mergeCell ref="A338:G338"/>
    <mergeCell ref="H338:BR338"/>
    <mergeCell ref="BS338:CH338"/>
    <mergeCell ref="CI338:CZ338"/>
    <mergeCell ref="A339:G339"/>
    <mergeCell ref="H339:BR339"/>
    <mergeCell ref="BS339:CH339"/>
    <mergeCell ref="H358:BR358"/>
    <mergeCell ref="BS358:CH358"/>
    <mergeCell ref="CI358:CZ358"/>
    <mergeCell ref="A359:G359"/>
    <mergeCell ref="H359:BR359"/>
    <mergeCell ref="BS359:CH359"/>
    <mergeCell ref="CI359:CZ359"/>
    <mergeCell ref="A360:G360"/>
    <mergeCell ref="H360:BR360"/>
    <mergeCell ref="BS360:CH360"/>
    <mergeCell ref="CI360:CZ360"/>
    <mergeCell ref="A361:G361"/>
    <mergeCell ref="H361:BR361"/>
    <mergeCell ref="BS361:CH361"/>
    <mergeCell ref="H450:AT450"/>
    <mergeCell ref="AU450:BB450"/>
    <mergeCell ref="BC450:BR450"/>
    <mergeCell ref="BS450:CH450"/>
    <mergeCell ref="CI450:CZ450"/>
    <mergeCell ref="A448:G448"/>
    <mergeCell ref="H448:AT448"/>
    <mergeCell ref="AU448:BB448"/>
    <mergeCell ref="BC448:BR448"/>
    <mergeCell ref="BS448:CH448"/>
    <mergeCell ref="CI448:CZ448"/>
    <mergeCell ref="A442:CZ442"/>
    <mergeCell ref="A443:CZ443"/>
    <mergeCell ref="W445:CZ445"/>
    <mergeCell ref="A447:G447"/>
    <mergeCell ref="CI361:CZ361"/>
    <mergeCell ref="AU434:BB434"/>
    <mergeCell ref="BC434:BR434"/>
    <mergeCell ref="A454:G454"/>
    <mergeCell ref="H454:AT454"/>
    <mergeCell ref="AU454:BB454"/>
    <mergeCell ref="BC454:BR454"/>
    <mergeCell ref="BS454:CH454"/>
    <mergeCell ref="CI454:CZ454"/>
    <mergeCell ref="A453:G453"/>
    <mergeCell ref="H453:AT453"/>
    <mergeCell ref="AU453:BB453"/>
    <mergeCell ref="BC453:BR453"/>
    <mergeCell ref="BS453:CH453"/>
    <mergeCell ref="CI453:CZ453"/>
    <mergeCell ref="A449:CZ449"/>
    <mergeCell ref="A450:G450"/>
    <mergeCell ref="H354:BR354"/>
    <mergeCell ref="BS354:CH354"/>
    <mergeCell ref="CI354:CZ354"/>
    <mergeCell ref="A355:G355"/>
    <mergeCell ref="H355:BR355"/>
    <mergeCell ref="BS355:CH355"/>
    <mergeCell ref="CI355:CZ355"/>
    <mergeCell ref="A356:G356"/>
    <mergeCell ref="H356:BR356"/>
    <mergeCell ref="BS356:CH356"/>
    <mergeCell ref="CI356:CZ356"/>
    <mergeCell ref="A357:G357"/>
    <mergeCell ref="H357:BR357"/>
    <mergeCell ref="BS357:CH357"/>
    <mergeCell ref="CI357:CZ357"/>
    <mergeCell ref="H447:AT447"/>
    <mergeCell ref="AU447:BB447"/>
    <mergeCell ref="A358:G358"/>
  </mergeCells>
  <pageMargins left="0.7" right="0.7" top="0.75" bottom="0.75" header="0.3" footer="0.3"/>
  <pageSetup paperSize="9" scale="66" fitToHeight="0" orientation="portrait" r:id="rId1"/>
  <rowBreaks count="1" manualBreakCount="1">
    <brk id="50"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P1293"/>
  <sheetViews>
    <sheetView view="pageBreakPreview" topLeftCell="A34" zoomScale="95" zoomScaleNormal="100" zoomScaleSheetLayoutView="95" workbookViewId="0">
      <selection activeCell="A28" sqref="A28:D28"/>
    </sheetView>
  </sheetViews>
  <sheetFormatPr defaultColWidth="9.140625" defaultRowHeight="15" x14ac:dyDescent="0.25"/>
  <cols>
    <col min="1" max="1" width="40.85546875" style="251" customWidth="1"/>
    <col min="2" max="2" width="9.42578125" style="252" customWidth="1"/>
    <col min="3" max="3" width="9.42578125" style="108" customWidth="1"/>
    <col min="4" max="4" width="15.140625" style="292" customWidth="1"/>
    <col min="5" max="7" width="15.140625" style="108" customWidth="1"/>
    <col min="8" max="16384" width="9.140625" style="8"/>
  </cols>
  <sheetData>
    <row r="1" spans="1:146" s="74" customFormat="1" ht="16.5" customHeight="1" x14ac:dyDescent="0.2">
      <c r="A1" s="136"/>
      <c r="B1" s="136"/>
      <c r="C1" s="136"/>
      <c r="D1" s="289"/>
      <c r="E1" s="711" t="s">
        <v>391</v>
      </c>
      <c r="F1" s="711"/>
      <c r="G1" s="711"/>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CY1" s="712"/>
      <c r="CZ1" s="712"/>
      <c r="DA1" s="712"/>
      <c r="DB1" s="712"/>
      <c r="DC1" s="712"/>
      <c r="DD1" s="712"/>
      <c r="DE1" s="712"/>
      <c r="DF1" s="712"/>
      <c r="DG1" s="712"/>
      <c r="DH1" s="712"/>
      <c r="DI1" s="712"/>
      <c r="DJ1" s="712"/>
      <c r="DK1" s="712"/>
      <c r="DL1" s="712"/>
      <c r="DM1" s="712"/>
      <c r="DN1" s="712"/>
      <c r="DO1" s="712"/>
      <c r="DP1" s="712"/>
      <c r="DQ1" s="712"/>
      <c r="DR1" s="712"/>
      <c r="DS1" s="712"/>
      <c r="DT1" s="712"/>
      <c r="DU1" s="712"/>
      <c r="DV1" s="712"/>
      <c r="DW1" s="712"/>
      <c r="DX1" s="712"/>
      <c r="DY1" s="712"/>
      <c r="DZ1" s="712"/>
      <c r="EA1" s="712"/>
      <c r="EB1" s="712"/>
      <c r="EC1" s="712"/>
      <c r="ED1" s="712"/>
      <c r="EE1" s="712"/>
      <c r="EF1" s="712"/>
      <c r="EG1" s="712"/>
      <c r="EH1" s="712"/>
      <c r="EI1" s="75"/>
      <c r="EJ1" s="75"/>
      <c r="EK1" s="75"/>
      <c r="EL1" s="75"/>
      <c r="EM1" s="75"/>
      <c r="EN1" s="75"/>
      <c r="EO1" s="75"/>
      <c r="EP1" s="75"/>
    </row>
    <row r="2" spans="1:146" s="74" customFormat="1" ht="85.5" customHeight="1" x14ac:dyDescent="0.2">
      <c r="A2" s="136"/>
      <c r="B2" s="136"/>
      <c r="C2" s="136"/>
      <c r="D2" s="289"/>
      <c r="E2" s="711" t="s">
        <v>392</v>
      </c>
      <c r="F2" s="711"/>
      <c r="G2" s="711"/>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6"/>
      <c r="EJ2" s="76"/>
      <c r="EK2" s="76"/>
      <c r="EL2" s="76"/>
      <c r="EM2" s="76"/>
      <c r="EN2" s="76"/>
      <c r="EO2" s="76"/>
      <c r="EP2" s="76"/>
    </row>
    <row r="3" spans="1:146" s="77" customFormat="1" ht="19.5" customHeight="1" x14ac:dyDescent="0.15">
      <c r="A3" s="713" t="s">
        <v>346</v>
      </c>
      <c r="B3" s="713"/>
      <c r="C3" s="713"/>
      <c r="D3" s="713"/>
      <c r="E3" s="713"/>
      <c r="F3" s="713"/>
      <c r="G3" s="71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row>
    <row r="4" spans="1:146" ht="33" customHeight="1" x14ac:dyDescent="0.25">
      <c r="A4" s="408" t="s">
        <v>0</v>
      </c>
      <c r="B4" s="408" t="s">
        <v>1</v>
      </c>
      <c r="C4" s="403" t="s">
        <v>299</v>
      </c>
      <c r="D4" s="403"/>
      <c r="E4" s="403"/>
      <c r="F4" s="403"/>
      <c r="G4" s="403"/>
    </row>
    <row r="5" spans="1:146" ht="60" customHeight="1" x14ac:dyDescent="0.25">
      <c r="A5" s="408"/>
      <c r="B5" s="408"/>
      <c r="C5" s="403"/>
      <c r="D5" s="285" t="s">
        <v>404</v>
      </c>
      <c r="E5" s="286" t="s">
        <v>107</v>
      </c>
      <c r="F5" s="286" t="s">
        <v>108</v>
      </c>
      <c r="G5" s="286" t="s">
        <v>109</v>
      </c>
    </row>
    <row r="6" spans="1:146" x14ac:dyDescent="0.25">
      <c r="A6" s="283">
        <v>1</v>
      </c>
      <c r="B6" s="283">
        <v>2</v>
      </c>
      <c r="C6" s="284">
        <v>3</v>
      </c>
      <c r="D6" s="306">
        <v>4</v>
      </c>
      <c r="E6" s="284">
        <v>5</v>
      </c>
      <c r="F6" s="284">
        <v>6</v>
      </c>
      <c r="G6" s="284">
        <v>7</v>
      </c>
    </row>
    <row r="7" spans="1:146" ht="36.75" customHeight="1" x14ac:dyDescent="0.25">
      <c r="A7" s="254" t="s">
        <v>300</v>
      </c>
      <c r="B7" s="243" t="s">
        <v>282</v>
      </c>
      <c r="C7" s="284" t="s">
        <v>110</v>
      </c>
      <c r="D7" s="282"/>
      <c r="E7" s="287"/>
      <c r="F7" s="287"/>
      <c r="G7" s="287"/>
    </row>
    <row r="8" spans="1:146" ht="36" customHeight="1" x14ac:dyDescent="0.25">
      <c r="A8" s="255" t="s">
        <v>303</v>
      </c>
      <c r="B8" s="243" t="s">
        <v>283</v>
      </c>
      <c r="C8" s="284" t="s">
        <v>110</v>
      </c>
      <c r="D8" s="282"/>
      <c r="E8" s="287"/>
      <c r="F8" s="287"/>
      <c r="G8" s="287"/>
    </row>
    <row r="9" spans="1:146" s="50" customFormat="1" ht="15.75" customHeight="1" x14ac:dyDescent="0.2">
      <c r="A9" s="256" t="s">
        <v>111</v>
      </c>
      <c r="B9" s="288">
        <v>1000</v>
      </c>
      <c r="C9" s="235"/>
      <c r="D9" s="285">
        <f>D39+D27+D15</f>
        <v>0</v>
      </c>
      <c r="E9" s="235"/>
      <c r="F9" s="235"/>
      <c r="G9" s="257"/>
    </row>
    <row r="10" spans="1:146" x14ac:dyDescent="0.25">
      <c r="A10" s="255" t="s">
        <v>3</v>
      </c>
      <c r="B10" s="406"/>
      <c r="C10" s="404"/>
      <c r="D10" s="397"/>
      <c r="E10" s="404"/>
      <c r="F10" s="404"/>
      <c r="G10" s="404"/>
    </row>
    <row r="11" spans="1:146" ht="17.25" customHeight="1" x14ac:dyDescent="0.25">
      <c r="A11" s="258"/>
      <c r="B11" s="406"/>
      <c r="C11" s="404"/>
      <c r="D11" s="397"/>
      <c r="E11" s="404"/>
      <c r="F11" s="404"/>
      <c r="G11" s="404"/>
    </row>
    <row r="12" spans="1:146" ht="20.25" customHeight="1" x14ac:dyDescent="0.25">
      <c r="A12" s="256" t="s">
        <v>112</v>
      </c>
      <c r="B12" s="283">
        <v>1100</v>
      </c>
      <c r="C12" s="283">
        <v>120</v>
      </c>
      <c r="D12" s="282"/>
      <c r="E12" s="287"/>
      <c r="F12" s="287"/>
      <c r="G12" s="287"/>
    </row>
    <row r="13" spans="1:146" x14ac:dyDescent="0.25">
      <c r="A13" s="255" t="s">
        <v>3</v>
      </c>
      <c r="B13" s="405">
        <v>1110</v>
      </c>
      <c r="C13" s="399">
        <v>120</v>
      </c>
      <c r="D13" s="397"/>
      <c r="E13" s="404"/>
      <c r="F13" s="404"/>
      <c r="G13" s="404"/>
    </row>
    <row r="14" spans="1:146" ht="17.25" customHeight="1" x14ac:dyDescent="0.25">
      <c r="A14" s="258"/>
      <c r="B14" s="405"/>
      <c r="C14" s="399"/>
      <c r="D14" s="397"/>
      <c r="E14" s="404"/>
      <c r="F14" s="404"/>
      <c r="G14" s="404"/>
    </row>
    <row r="15" spans="1:146" ht="30.75" customHeight="1" x14ac:dyDescent="0.25">
      <c r="A15" s="256" t="s">
        <v>113</v>
      </c>
      <c r="B15" s="283">
        <v>1200</v>
      </c>
      <c r="C15" s="283">
        <v>130</v>
      </c>
      <c r="D15" s="282">
        <f>D16</f>
        <v>0</v>
      </c>
      <c r="E15" s="287"/>
      <c r="F15" s="287"/>
      <c r="G15" s="287"/>
    </row>
    <row r="16" spans="1:146" ht="17.25" customHeight="1" x14ac:dyDescent="0.25">
      <c r="A16" s="254" t="s">
        <v>3</v>
      </c>
      <c r="B16" s="398">
        <v>1210</v>
      </c>
      <c r="C16" s="399">
        <v>130</v>
      </c>
      <c r="D16" s="397"/>
      <c r="E16" s="404"/>
      <c r="F16" s="404"/>
      <c r="G16" s="404"/>
    </row>
    <row r="17" spans="1:7" ht="77.25" customHeight="1" x14ac:dyDescent="0.25">
      <c r="A17" s="254" t="s">
        <v>114</v>
      </c>
      <c r="B17" s="398"/>
      <c r="C17" s="399"/>
      <c r="D17" s="397"/>
      <c r="E17" s="404"/>
      <c r="F17" s="404"/>
      <c r="G17" s="404"/>
    </row>
    <row r="18" spans="1:7" ht="65.25" customHeight="1" x14ac:dyDescent="0.25">
      <c r="A18" s="254" t="s">
        <v>115</v>
      </c>
      <c r="B18" s="283">
        <v>1220</v>
      </c>
      <c r="C18" s="284">
        <v>130</v>
      </c>
      <c r="D18" s="282"/>
      <c r="E18" s="287"/>
      <c r="F18" s="287"/>
      <c r="G18" s="287"/>
    </row>
    <row r="19" spans="1:7" ht="53.25" customHeight="1" x14ac:dyDescent="0.25">
      <c r="A19" s="254" t="s">
        <v>229</v>
      </c>
      <c r="B19" s="283">
        <v>1230</v>
      </c>
      <c r="C19" s="284">
        <v>130</v>
      </c>
      <c r="D19" s="282"/>
      <c r="E19" s="287"/>
      <c r="F19" s="287"/>
      <c r="G19" s="287"/>
    </row>
    <row r="20" spans="1:7" ht="15.75" customHeight="1" x14ac:dyDescent="0.25">
      <c r="A20" s="254" t="s">
        <v>216</v>
      </c>
      <c r="B20" s="398">
        <v>1231</v>
      </c>
      <c r="C20" s="399">
        <v>130</v>
      </c>
      <c r="D20" s="397"/>
      <c r="E20" s="399"/>
      <c r="F20" s="399"/>
      <c r="G20" s="399"/>
    </row>
    <row r="21" spans="1:7" ht="19.5" customHeight="1" x14ac:dyDescent="0.25">
      <c r="A21" s="254" t="s">
        <v>45</v>
      </c>
      <c r="B21" s="398"/>
      <c r="C21" s="399"/>
      <c r="D21" s="397"/>
      <c r="E21" s="399"/>
      <c r="F21" s="399"/>
      <c r="G21" s="399"/>
    </row>
    <row r="22" spans="1:7" ht="23.25" customHeight="1" x14ac:dyDescent="0.25">
      <c r="A22" s="254" t="s">
        <v>215</v>
      </c>
      <c r="B22" s="283">
        <v>1232</v>
      </c>
      <c r="C22" s="284">
        <v>130</v>
      </c>
      <c r="D22" s="282"/>
      <c r="E22" s="287"/>
      <c r="F22" s="287"/>
      <c r="G22" s="287"/>
    </row>
    <row r="23" spans="1:7" ht="17.25" customHeight="1" x14ac:dyDescent="0.25">
      <c r="A23" s="254" t="s">
        <v>269</v>
      </c>
      <c r="B23" s="283">
        <v>1233</v>
      </c>
      <c r="C23" s="284">
        <v>130</v>
      </c>
      <c r="D23" s="282"/>
      <c r="E23" s="287"/>
      <c r="F23" s="287"/>
      <c r="G23" s="287"/>
    </row>
    <row r="24" spans="1:7" ht="37.5" customHeight="1" x14ac:dyDescent="0.25">
      <c r="A24" s="256" t="s">
        <v>116</v>
      </c>
      <c r="B24" s="283">
        <v>1300</v>
      </c>
      <c r="C24" s="284">
        <v>140</v>
      </c>
      <c r="D24" s="282"/>
      <c r="E24" s="287"/>
      <c r="F24" s="287"/>
      <c r="G24" s="287"/>
    </row>
    <row r="25" spans="1:7" x14ac:dyDescent="0.25">
      <c r="A25" s="255" t="s">
        <v>3</v>
      </c>
      <c r="B25" s="405">
        <v>1310</v>
      </c>
      <c r="C25" s="399">
        <v>140</v>
      </c>
      <c r="D25" s="397"/>
      <c r="E25" s="404"/>
      <c r="F25" s="404"/>
      <c r="G25" s="404"/>
    </row>
    <row r="26" spans="1:7" ht="17.25" customHeight="1" x14ac:dyDescent="0.25">
      <c r="A26" s="258"/>
      <c r="B26" s="405"/>
      <c r="C26" s="399"/>
      <c r="D26" s="397"/>
      <c r="E26" s="404"/>
      <c r="F26" s="404"/>
      <c r="G26" s="404"/>
    </row>
    <row r="27" spans="1:7" ht="36.75" customHeight="1" x14ac:dyDescent="0.25">
      <c r="A27" s="256" t="s">
        <v>117</v>
      </c>
      <c r="B27" s="283">
        <v>1400</v>
      </c>
      <c r="C27" s="284">
        <v>150</v>
      </c>
      <c r="D27" s="282">
        <f>D28</f>
        <v>0</v>
      </c>
      <c r="E27" s="287"/>
      <c r="F27" s="287"/>
      <c r="G27" s="287"/>
    </row>
    <row r="28" spans="1:7" x14ac:dyDescent="0.25">
      <c r="A28" s="255" t="s">
        <v>3</v>
      </c>
      <c r="B28" s="398">
        <v>1410</v>
      </c>
      <c r="C28" s="398">
        <v>150</v>
      </c>
      <c r="D28" s="397"/>
      <c r="E28" s="404"/>
      <c r="F28" s="404"/>
      <c r="G28" s="404"/>
    </row>
    <row r="29" spans="1:7" x14ac:dyDescent="0.25">
      <c r="A29" s="258" t="s">
        <v>534</v>
      </c>
      <c r="B29" s="398"/>
      <c r="C29" s="398"/>
      <c r="D29" s="397"/>
      <c r="E29" s="404"/>
      <c r="F29" s="404"/>
      <c r="G29" s="404"/>
    </row>
    <row r="30" spans="1:7" ht="33.75" customHeight="1" x14ac:dyDescent="0.25">
      <c r="A30" s="254" t="s">
        <v>119</v>
      </c>
      <c r="B30" s="283">
        <v>1420</v>
      </c>
      <c r="C30" s="283">
        <v>150</v>
      </c>
      <c r="D30" s="282"/>
      <c r="E30" s="287"/>
      <c r="F30" s="287"/>
      <c r="G30" s="287"/>
    </row>
    <row r="31" spans="1:7" ht="18.75" customHeight="1" x14ac:dyDescent="0.25">
      <c r="A31" s="256" t="s">
        <v>118</v>
      </c>
      <c r="B31" s="283">
        <v>1500</v>
      </c>
      <c r="C31" s="284">
        <v>180</v>
      </c>
      <c r="D31" s="282"/>
      <c r="E31" s="287"/>
      <c r="F31" s="287"/>
      <c r="G31" s="287"/>
    </row>
    <row r="32" spans="1:7" x14ac:dyDescent="0.25">
      <c r="A32" s="255" t="s">
        <v>3</v>
      </c>
      <c r="B32" s="228"/>
      <c r="C32" s="287"/>
      <c r="D32" s="282"/>
      <c r="E32" s="287"/>
      <c r="F32" s="287"/>
      <c r="G32" s="287"/>
    </row>
    <row r="33" spans="1:7" x14ac:dyDescent="0.25">
      <c r="A33" s="258"/>
      <c r="B33" s="228"/>
      <c r="C33" s="287"/>
      <c r="D33" s="282"/>
      <c r="E33" s="287"/>
      <c r="F33" s="287"/>
      <c r="G33" s="287"/>
    </row>
    <row r="34" spans="1:7" ht="30.75" customHeight="1" x14ac:dyDescent="0.25">
      <c r="A34" s="256" t="s">
        <v>120</v>
      </c>
      <c r="B34" s="283">
        <v>1900</v>
      </c>
      <c r="C34" s="287"/>
      <c r="D34" s="282"/>
      <c r="E34" s="287"/>
      <c r="F34" s="287"/>
      <c r="G34" s="287"/>
    </row>
    <row r="35" spans="1:7" x14ac:dyDescent="0.25">
      <c r="A35" s="255" t="s">
        <v>3</v>
      </c>
      <c r="B35" s="228"/>
      <c r="C35" s="287"/>
      <c r="D35" s="282"/>
      <c r="E35" s="287"/>
      <c r="F35" s="287"/>
      <c r="G35" s="287"/>
    </row>
    <row r="36" spans="1:7" x14ac:dyDescent="0.25">
      <c r="A36" s="258"/>
      <c r="B36" s="228"/>
      <c r="C36" s="287"/>
      <c r="D36" s="282"/>
      <c r="E36" s="287"/>
      <c r="F36" s="287"/>
      <c r="G36" s="287"/>
    </row>
    <row r="37" spans="1:7" ht="21" customHeight="1" x14ac:dyDescent="0.25">
      <c r="A37" s="256" t="s">
        <v>304</v>
      </c>
      <c r="B37" s="283">
        <v>1980</v>
      </c>
      <c r="C37" s="284" t="s">
        <v>110</v>
      </c>
      <c r="D37" s="282"/>
      <c r="E37" s="287"/>
      <c r="F37" s="287"/>
      <c r="G37" s="287"/>
    </row>
    <row r="38" spans="1:7" x14ac:dyDescent="0.25">
      <c r="A38" s="254" t="s">
        <v>5</v>
      </c>
      <c r="B38" s="247"/>
      <c r="C38" s="106"/>
      <c r="D38" s="290"/>
      <c r="E38" s="106"/>
      <c r="F38" s="106"/>
      <c r="G38" s="106"/>
    </row>
    <row r="39" spans="1:7" ht="50.25" customHeight="1" x14ac:dyDescent="0.25">
      <c r="A39" s="254" t="s">
        <v>121</v>
      </c>
      <c r="B39" s="283">
        <v>1981</v>
      </c>
      <c r="C39" s="284">
        <v>510</v>
      </c>
      <c r="D39" s="282"/>
      <c r="E39" s="284"/>
      <c r="F39" s="284"/>
      <c r="G39" s="284" t="s">
        <v>110</v>
      </c>
    </row>
    <row r="40" spans="1:7" x14ac:dyDescent="0.25">
      <c r="A40" s="254"/>
      <c r="B40" s="228"/>
      <c r="C40" s="287"/>
      <c r="D40" s="282"/>
      <c r="E40" s="287"/>
      <c r="F40" s="287"/>
      <c r="G40" s="287"/>
    </row>
    <row r="41" spans="1:7" s="50" customFormat="1" ht="17.25" customHeight="1" x14ac:dyDescent="0.2">
      <c r="A41" s="256" t="s">
        <v>122</v>
      </c>
      <c r="B41" s="288">
        <v>2000</v>
      </c>
      <c r="C41" s="286" t="s">
        <v>110</v>
      </c>
      <c r="D41" s="285">
        <f>D42+D58+D67+D82</f>
        <v>0</v>
      </c>
      <c r="E41" s="235"/>
      <c r="F41" s="235"/>
      <c r="G41" s="235"/>
    </row>
    <row r="42" spans="1:7" ht="21" customHeight="1" x14ac:dyDescent="0.25">
      <c r="A42" s="254" t="s">
        <v>3</v>
      </c>
      <c r="B42" s="398">
        <v>2100</v>
      </c>
      <c r="C42" s="399" t="s">
        <v>110</v>
      </c>
      <c r="D42" s="397">
        <f>D44+D46+D48</f>
        <v>1057912.0399999998</v>
      </c>
      <c r="E42" s="404"/>
      <c r="F42" s="404"/>
      <c r="G42" s="399" t="s">
        <v>110</v>
      </c>
    </row>
    <row r="43" spans="1:7" ht="19.5" customHeight="1" x14ac:dyDescent="0.25">
      <c r="A43" s="256" t="s">
        <v>123</v>
      </c>
      <c r="B43" s="398"/>
      <c r="C43" s="399"/>
      <c r="D43" s="397"/>
      <c r="E43" s="404"/>
      <c r="F43" s="404"/>
      <c r="G43" s="399"/>
    </row>
    <row r="44" spans="1:7" ht="18.75" customHeight="1" x14ac:dyDescent="0.25">
      <c r="A44" s="254" t="s">
        <v>3</v>
      </c>
      <c r="B44" s="398">
        <v>2110</v>
      </c>
      <c r="C44" s="399">
        <v>111</v>
      </c>
      <c r="D44" s="397">
        <f>-60933.4+2894421.92</f>
        <v>2833488.52</v>
      </c>
      <c r="E44" s="404"/>
      <c r="F44" s="404"/>
      <c r="G44" s="399" t="s">
        <v>110</v>
      </c>
    </row>
    <row r="45" spans="1:7" ht="18" customHeight="1" x14ac:dyDescent="0.25">
      <c r="A45" s="254" t="s">
        <v>124</v>
      </c>
      <c r="B45" s="398"/>
      <c r="C45" s="399"/>
      <c r="D45" s="397"/>
      <c r="E45" s="404"/>
      <c r="F45" s="404"/>
      <c r="G45" s="399"/>
    </row>
    <row r="46" spans="1:7" ht="44.25" customHeight="1" x14ac:dyDescent="0.25">
      <c r="A46" s="254" t="s">
        <v>125</v>
      </c>
      <c r="B46" s="283">
        <v>2120</v>
      </c>
      <c r="C46" s="284">
        <v>112</v>
      </c>
      <c r="D46" s="282">
        <f>256832.8+5901.29</f>
        <v>262734.08999999997</v>
      </c>
      <c r="E46" s="287"/>
      <c r="F46" s="287"/>
      <c r="G46" s="284" t="s">
        <v>110</v>
      </c>
    </row>
    <row r="47" spans="1:7" ht="49.5" customHeight="1" x14ac:dyDescent="0.25">
      <c r="A47" s="254" t="s">
        <v>126</v>
      </c>
      <c r="B47" s="283">
        <v>2130</v>
      </c>
      <c r="C47" s="284">
        <v>113</v>
      </c>
      <c r="D47" s="282"/>
      <c r="E47" s="287"/>
      <c r="F47" s="287"/>
      <c r="G47" s="284" t="s">
        <v>110</v>
      </c>
    </row>
    <row r="48" spans="1:7" ht="67.5" customHeight="1" x14ac:dyDescent="0.25">
      <c r="A48" s="254" t="s">
        <v>127</v>
      </c>
      <c r="B48" s="283">
        <v>2140</v>
      </c>
      <c r="C48" s="284">
        <v>119</v>
      </c>
      <c r="D48" s="282">
        <f>D49+D51</f>
        <v>-2038310.57</v>
      </c>
      <c r="E48" s="287"/>
      <c r="F48" s="287"/>
      <c r="G48" s="284" t="s">
        <v>110</v>
      </c>
    </row>
    <row r="49" spans="1:7" ht="18.75" customHeight="1" x14ac:dyDescent="0.25">
      <c r="A49" s="254" t="s">
        <v>3</v>
      </c>
      <c r="B49" s="398">
        <v>2141</v>
      </c>
      <c r="C49" s="399">
        <v>119</v>
      </c>
      <c r="D49" s="397">
        <f>-2032409.28</f>
        <v>-2032409.28</v>
      </c>
      <c r="E49" s="404"/>
      <c r="F49" s="404"/>
      <c r="G49" s="399" t="s">
        <v>110</v>
      </c>
    </row>
    <row r="50" spans="1:7" ht="19.5" customHeight="1" x14ac:dyDescent="0.25">
      <c r="A50" s="254" t="s">
        <v>128</v>
      </c>
      <c r="B50" s="398"/>
      <c r="C50" s="399"/>
      <c r="D50" s="397"/>
      <c r="E50" s="404"/>
      <c r="F50" s="404"/>
      <c r="G50" s="399"/>
    </row>
    <row r="51" spans="1:7" ht="21" customHeight="1" x14ac:dyDescent="0.25">
      <c r="A51" s="254" t="s">
        <v>129</v>
      </c>
      <c r="B51" s="283">
        <v>2142</v>
      </c>
      <c r="C51" s="284">
        <v>119</v>
      </c>
      <c r="D51" s="282">
        <f>-5901.29</f>
        <v>-5901.29</v>
      </c>
      <c r="E51" s="287"/>
      <c r="F51" s="287"/>
      <c r="G51" s="284" t="s">
        <v>110</v>
      </c>
    </row>
    <row r="52" spans="1:7" ht="41.25" customHeight="1" x14ac:dyDescent="0.25">
      <c r="A52" s="254" t="s">
        <v>130</v>
      </c>
      <c r="B52" s="283">
        <v>2150</v>
      </c>
      <c r="C52" s="284">
        <v>131</v>
      </c>
      <c r="D52" s="282"/>
      <c r="E52" s="287"/>
      <c r="F52" s="287"/>
      <c r="G52" s="284" t="s">
        <v>110</v>
      </c>
    </row>
    <row r="53" spans="1:7" ht="69.75" customHeight="1" x14ac:dyDescent="0.25">
      <c r="A53" s="254" t="s">
        <v>284</v>
      </c>
      <c r="B53" s="283">
        <v>2160</v>
      </c>
      <c r="C53" s="284">
        <v>133</v>
      </c>
      <c r="D53" s="282"/>
      <c r="E53" s="287"/>
      <c r="F53" s="287"/>
      <c r="G53" s="284"/>
    </row>
    <row r="54" spans="1:7" ht="39.75" customHeight="1" x14ac:dyDescent="0.25">
      <c r="A54" s="254" t="s">
        <v>131</v>
      </c>
      <c r="B54" s="283">
        <v>2170</v>
      </c>
      <c r="C54" s="284">
        <v>134</v>
      </c>
      <c r="D54" s="282"/>
      <c r="E54" s="287"/>
      <c r="F54" s="287"/>
      <c r="G54" s="284" t="s">
        <v>110</v>
      </c>
    </row>
    <row r="55" spans="1:7" ht="69" customHeight="1" x14ac:dyDescent="0.25">
      <c r="A55" s="254" t="s">
        <v>132</v>
      </c>
      <c r="B55" s="283">
        <v>2180</v>
      </c>
      <c r="C55" s="284">
        <v>139</v>
      </c>
      <c r="D55" s="282"/>
      <c r="E55" s="287"/>
      <c r="F55" s="287"/>
      <c r="G55" s="284" t="s">
        <v>110</v>
      </c>
    </row>
    <row r="56" spans="1:7" ht="19.5" customHeight="1" x14ac:dyDescent="0.25">
      <c r="A56" s="254" t="s">
        <v>3</v>
      </c>
      <c r="B56" s="398">
        <v>2181</v>
      </c>
      <c r="C56" s="399">
        <v>139</v>
      </c>
      <c r="D56" s="397"/>
      <c r="E56" s="404"/>
      <c r="F56" s="404"/>
      <c r="G56" s="399" t="s">
        <v>110</v>
      </c>
    </row>
    <row r="57" spans="1:7" ht="18.75" customHeight="1" x14ac:dyDescent="0.25">
      <c r="A57" s="254" t="s">
        <v>133</v>
      </c>
      <c r="B57" s="398"/>
      <c r="C57" s="399"/>
      <c r="D57" s="397"/>
      <c r="E57" s="404"/>
      <c r="F57" s="404"/>
      <c r="G57" s="399"/>
    </row>
    <row r="58" spans="1:7" ht="37.5" customHeight="1" x14ac:dyDescent="0.25">
      <c r="A58" s="256" t="s">
        <v>134</v>
      </c>
      <c r="B58" s="283">
        <v>2200</v>
      </c>
      <c r="C58" s="284">
        <v>300</v>
      </c>
      <c r="D58" s="282">
        <f>D61</f>
        <v>-107954.64</v>
      </c>
      <c r="E58" s="287"/>
      <c r="F58" s="287"/>
      <c r="G58" s="284" t="s">
        <v>110</v>
      </c>
    </row>
    <row r="59" spans="1:7" ht="20.25" customHeight="1" x14ac:dyDescent="0.25">
      <c r="A59" s="254" t="s">
        <v>3</v>
      </c>
      <c r="B59" s="398">
        <v>2210</v>
      </c>
      <c r="C59" s="399">
        <v>320</v>
      </c>
      <c r="D59" s="397">
        <f>D61</f>
        <v>-107954.64</v>
      </c>
      <c r="E59" s="404"/>
      <c r="F59" s="404"/>
      <c r="G59" s="399" t="s">
        <v>110</v>
      </c>
    </row>
    <row r="60" spans="1:7" ht="36.75" customHeight="1" x14ac:dyDescent="0.25">
      <c r="A60" s="254" t="s">
        <v>135</v>
      </c>
      <c r="B60" s="398"/>
      <c r="C60" s="399"/>
      <c r="D60" s="397"/>
      <c r="E60" s="404"/>
      <c r="F60" s="404"/>
      <c r="G60" s="399"/>
    </row>
    <row r="61" spans="1:7" x14ac:dyDescent="0.25">
      <c r="A61" s="254" t="s">
        <v>5</v>
      </c>
      <c r="B61" s="398">
        <v>2211</v>
      </c>
      <c r="C61" s="399">
        <v>321</v>
      </c>
      <c r="D61" s="397">
        <f>8180-116134.64</f>
        <v>-107954.64</v>
      </c>
      <c r="E61" s="404"/>
      <c r="F61" s="404"/>
      <c r="G61" s="399" t="s">
        <v>110</v>
      </c>
    </row>
    <row r="62" spans="1:7" ht="50.25" customHeight="1" x14ac:dyDescent="0.25">
      <c r="A62" s="254" t="s">
        <v>136</v>
      </c>
      <c r="B62" s="398"/>
      <c r="C62" s="399"/>
      <c r="D62" s="397"/>
      <c r="E62" s="404"/>
      <c r="F62" s="404"/>
      <c r="G62" s="399"/>
    </row>
    <row r="63" spans="1:7" ht="48.75" customHeight="1" x14ac:dyDescent="0.25">
      <c r="A63" s="254" t="s">
        <v>199</v>
      </c>
      <c r="B63" s="283">
        <v>2212</v>
      </c>
      <c r="C63" s="283">
        <v>323</v>
      </c>
      <c r="D63" s="282"/>
      <c r="E63" s="287"/>
      <c r="F63" s="287"/>
      <c r="G63" s="284" t="s">
        <v>110</v>
      </c>
    </row>
    <row r="64" spans="1:7" ht="68.25" customHeight="1" x14ac:dyDescent="0.25">
      <c r="A64" s="254" t="s">
        <v>137</v>
      </c>
      <c r="B64" s="283">
        <v>2220</v>
      </c>
      <c r="C64" s="284">
        <v>340</v>
      </c>
      <c r="D64" s="282"/>
      <c r="E64" s="287"/>
      <c r="F64" s="287"/>
      <c r="G64" s="284" t="s">
        <v>110</v>
      </c>
    </row>
    <row r="65" spans="1:7" ht="102" customHeight="1" x14ac:dyDescent="0.25">
      <c r="A65" s="254" t="s">
        <v>138</v>
      </c>
      <c r="B65" s="283">
        <v>2230</v>
      </c>
      <c r="C65" s="284">
        <v>350</v>
      </c>
      <c r="D65" s="282"/>
      <c r="E65" s="287"/>
      <c r="F65" s="287"/>
      <c r="G65" s="284" t="s">
        <v>110</v>
      </c>
    </row>
    <row r="66" spans="1:7" ht="24.75" customHeight="1" x14ac:dyDescent="0.25">
      <c r="A66" s="254" t="s">
        <v>285</v>
      </c>
      <c r="B66" s="283">
        <v>2240</v>
      </c>
      <c r="C66" s="284">
        <v>360</v>
      </c>
      <c r="D66" s="291"/>
      <c r="E66" s="107"/>
      <c r="F66" s="107"/>
      <c r="G66" s="249" t="s">
        <v>110</v>
      </c>
    </row>
    <row r="67" spans="1:7" ht="33" customHeight="1" x14ac:dyDescent="0.25">
      <c r="A67" s="256" t="s">
        <v>139</v>
      </c>
      <c r="B67" s="283">
        <v>2300</v>
      </c>
      <c r="C67" s="283">
        <v>850</v>
      </c>
      <c r="D67" s="282">
        <f>D68+D70+D71</f>
        <v>268449.63</v>
      </c>
      <c r="E67" s="287"/>
      <c r="F67" s="287"/>
      <c r="G67" s="284" t="s">
        <v>110</v>
      </c>
    </row>
    <row r="68" spans="1:7" x14ac:dyDescent="0.25">
      <c r="A68" s="254" t="s">
        <v>3</v>
      </c>
      <c r="B68" s="398">
        <v>2310</v>
      </c>
      <c r="C68" s="398">
        <v>851</v>
      </c>
      <c r="D68" s="397">
        <v>276428.99</v>
      </c>
      <c r="E68" s="404"/>
      <c r="F68" s="404"/>
      <c r="G68" s="399" t="s">
        <v>110</v>
      </c>
    </row>
    <row r="69" spans="1:7" ht="37.5" customHeight="1" x14ac:dyDescent="0.25">
      <c r="A69" s="254" t="s">
        <v>140</v>
      </c>
      <c r="B69" s="398"/>
      <c r="C69" s="398"/>
      <c r="D69" s="397"/>
      <c r="E69" s="404"/>
      <c r="F69" s="404"/>
      <c r="G69" s="399"/>
    </row>
    <row r="70" spans="1:7" ht="63" customHeight="1" x14ac:dyDescent="0.25">
      <c r="A70" s="254" t="s">
        <v>217</v>
      </c>
      <c r="B70" s="283">
        <v>2320</v>
      </c>
      <c r="C70" s="283">
        <v>852</v>
      </c>
      <c r="D70" s="282">
        <f>-8000</f>
        <v>-8000</v>
      </c>
      <c r="E70" s="287"/>
      <c r="F70" s="287"/>
      <c r="G70" s="284" t="s">
        <v>110</v>
      </c>
    </row>
    <row r="71" spans="1:7" ht="35.25" customHeight="1" x14ac:dyDescent="0.25">
      <c r="A71" s="254" t="s">
        <v>218</v>
      </c>
      <c r="B71" s="283">
        <v>2330</v>
      </c>
      <c r="C71" s="283">
        <v>853</v>
      </c>
      <c r="D71" s="282">
        <f>20.64</f>
        <v>20.64</v>
      </c>
      <c r="E71" s="287"/>
      <c r="F71" s="287"/>
      <c r="G71" s="284" t="s">
        <v>110</v>
      </c>
    </row>
    <row r="72" spans="1:7" ht="49.5" customHeight="1" x14ac:dyDescent="0.25">
      <c r="A72" s="256" t="s">
        <v>141</v>
      </c>
      <c r="B72" s="283">
        <v>2400</v>
      </c>
      <c r="C72" s="283" t="s">
        <v>110</v>
      </c>
      <c r="D72" s="282"/>
      <c r="E72" s="287"/>
      <c r="F72" s="287"/>
      <c r="G72" s="284" t="s">
        <v>110</v>
      </c>
    </row>
    <row r="73" spans="1:7" x14ac:dyDescent="0.25">
      <c r="A73" s="254" t="s">
        <v>5</v>
      </c>
      <c r="B73" s="398">
        <v>2410</v>
      </c>
      <c r="C73" s="398">
        <v>613</v>
      </c>
      <c r="D73" s="397"/>
      <c r="E73" s="404"/>
      <c r="F73" s="404"/>
      <c r="G73" s="399" t="s">
        <v>110</v>
      </c>
    </row>
    <row r="74" spans="1:7" ht="42.75" customHeight="1" x14ac:dyDescent="0.25">
      <c r="A74" s="254" t="s">
        <v>286</v>
      </c>
      <c r="B74" s="398"/>
      <c r="C74" s="398"/>
      <c r="D74" s="397"/>
      <c r="E74" s="404"/>
      <c r="F74" s="404"/>
      <c r="G74" s="399"/>
    </row>
    <row r="75" spans="1:7" ht="42.75" customHeight="1" x14ac:dyDescent="0.25">
      <c r="A75" s="254" t="s">
        <v>287</v>
      </c>
      <c r="B75" s="283">
        <v>2420</v>
      </c>
      <c r="C75" s="283">
        <v>623</v>
      </c>
      <c r="D75" s="282"/>
      <c r="E75" s="287"/>
      <c r="F75" s="287"/>
      <c r="G75" s="284"/>
    </row>
    <row r="76" spans="1:7" ht="63" customHeight="1" x14ac:dyDescent="0.25">
      <c r="A76" s="254" t="s">
        <v>288</v>
      </c>
      <c r="B76" s="283">
        <v>2430</v>
      </c>
      <c r="C76" s="283">
        <v>634</v>
      </c>
      <c r="D76" s="282"/>
      <c r="E76" s="287"/>
      <c r="F76" s="287"/>
      <c r="G76" s="284"/>
    </row>
    <row r="77" spans="1:7" ht="40.5" customHeight="1" x14ac:dyDescent="0.25">
      <c r="A77" s="254" t="s">
        <v>142</v>
      </c>
      <c r="B77" s="283">
        <v>2440</v>
      </c>
      <c r="C77" s="283">
        <v>810</v>
      </c>
      <c r="D77" s="282"/>
      <c r="E77" s="287"/>
      <c r="F77" s="287"/>
      <c r="G77" s="284"/>
    </row>
    <row r="78" spans="1:7" ht="18" customHeight="1" x14ac:dyDescent="0.25">
      <c r="A78" s="254" t="s">
        <v>143</v>
      </c>
      <c r="B78" s="283">
        <v>2450</v>
      </c>
      <c r="C78" s="283">
        <v>862</v>
      </c>
      <c r="D78" s="282"/>
      <c r="E78" s="287"/>
      <c r="F78" s="287"/>
      <c r="G78" s="284"/>
    </row>
    <row r="79" spans="1:7" ht="66.75" customHeight="1" x14ac:dyDescent="0.25">
      <c r="A79" s="254" t="s">
        <v>144</v>
      </c>
      <c r="B79" s="283">
        <v>2460</v>
      </c>
      <c r="C79" s="283">
        <v>863</v>
      </c>
      <c r="D79" s="282"/>
      <c r="E79" s="287"/>
      <c r="F79" s="287"/>
      <c r="G79" s="284" t="s">
        <v>110</v>
      </c>
    </row>
    <row r="80" spans="1:7" ht="39" customHeight="1" x14ac:dyDescent="0.25">
      <c r="A80" s="256" t="s">
        <v>145</v>
      </c>
      <c r="B80" s="283">
        <v>2500</v>
      </c>
      <c r="C80" s="283" t="s">
        <v>110</v>
      </c>
      <c r="D80" s="282"/>
      <c r="E80" s="287"/>
      <c r="F80" s="287"/>
      <c r="G80" s="284" t="s">
        <v>110</v>
      </c>
    </row>
    <row r="81" spans="1:7" ht="69" customHeight="1" x14ac:dyDescent="0.25">
      <c r="A81" s="254" t="s">
        <v>146</v>
      </c>
      <c r="B81" s="283">
        <v>2520</v>
      </c>
      <c r="C81" s="284">
        <v>831</v>
      </c>
      <c r="D81" s="282"/>
      <c r="E81" s="287"/>
      <c r="F81" s="287"/>
      <c r="G81" s="284" t="s">
        <v>110</v>
      </c>
    </row>
    <row r="82" spans="1:7" ht="38.25" customHeight="1" x14ac:dyDescent="0.25">
      <c r="A82" s="256" t="s">
        <v>306</v>
      </c>
      <c r="B82" s="283">
        <v>2600</v>
      </c>
      <c r="C82" s="284" t="s">
        <v>110</v>
      </c>
      <c r="D82" s="282">
        <f>D86+D109</f>
        <v>-1218407.03</v>
      </c>
      <c r="E82" s="287"/>
      <c r="F82" s="287"/>
      <c r="G82" s="287"/>
    </row>
    <row r="83" spans="1:7" ht="18.75" customHeight="1" x14ac:dyDescent="0.25">
      <c r="A83" s="254" t="s">
        <v>3</v>
      </c>
      <c r="B83" s="398">
        <v>2610</v>
      </c>
      <c r="C83" s="399">
        <v>241</v>
      </c>
      <c r="D83" s="397"/>
      <c r="E83" s="404"/>
      <c r="F83" s="404"/>
      <c r="G83" s="404"/>
    </row>
    <row r="84" spans="1:7" ht="36" customHeight="1" x14ac:dyDescent="0.25">
      <c r="A84" s="254" t="s">
        <v>147</v>
      </c>
      <c r="B84" s="398"/>
      <c r="C84" s="399"/>
      <c r="D84" s="397"/>
      <c r="E84" s="404"/>
      <c r="F84" s="404"/>
      <c r="G84" s="404"/>
    </row>
    <row r="85" spans="1:7" ht="50.25" customHeight="1" x14ac:dyDescent="0.25">
      <c r="A85" s="254" t="s">
        <v>148</v>
      </c>
      <c r="B85" s="283">
        <v>2630</v>
      </c>
      <c r="C85" s="284">
        <v>243</v>
      </c>
      <c r="D85" s="282"/>
      <c r="E85" s="287"/>
      <c r="F85" s="287"/>
      <c r="G85" s="287"/>
    </row>
    <row r="86" spans="1:7" ht="34.5" customHeight="1" x14ac:dyDescent="0.25">
      <c r="A86" s="254" t="s">
        <v>149</v>
      </c>
      <c r="B86" s="283">
        <v>2640</v>
      </c>
      <c r="C86" s="284">
        <v>244</v>
      </c>
      <c r="D86" s="282">
        <f>D87+D89+D90+D91+D96+D99+D100+D92+D107</f>
        <v>-1274202.57</v>
      </c>
      <c r="E86" s="287"/>
      <c r="F86" s="287"/>
      <c r="G86" s="287"/>
    </row>
    <row r="87" spans="1:7" x14ac:dyDescent="0.25">
      <c r="A87" s="254" t="s">
        <v>3</v>
      </c>
      <c r="B87" s="398">
        <v>2641</v>
      </c>
      <c r="C87" s="398">
        <v>244</v>
      </c>
      <c r="D87" s="397">
        <f>4218.1-111940</f>
        <v>-107721.9</v>
      </c>
      <c r="E87" s="399"/>
      <c r="F87" s="399"/>
      <c r="G87" s="399"/>
    </row>
    <row r="88" spans="1:7" ht="17.25" customHeight="1" x14ac:dyDescent="0.25">
      <c r="A88" s="254" t="s">
        <v>200</v>
      </c>
      <c r="B88" s="398"/>
      <c r="C88" s="398"/>
      <c r="D88" s="397"/>
      <c r="E88" s="399"/>
      <c r="F88" s="399"/>
      <c r="G88" s="399"/>
    </row>
    <row r="89" spans="1:7" x14ac:dyDescent="0.25">
      <c r="A89" s="254" t="s">
        <v>201</v>
      </c>
      <c r="B89" s="283">
        <v>2642</v>
      </c>
      <c r="C89" s="283">
        <v>244</v>
      </c>
      <c r="D89" s="282"/>
      <c r="E89" s="287"/>
      <c r="F89" s="287"/>
      <c r="G89" s="287"/>
    </row>
    <row r="90" spans="1:7" x14ac:dyDescent="0.25">
      <c r="A90" s="254" t="s">
        <v>202</v>
      </c>
      <c r="B90" s="283">
        <v>2643</v>
      </c>
      <c r="C90" s="283">
        <v>244</v>
      </c>
      <c r="D90" s="282">
        <f>-291120.37</f>
        <v>-291120.37</v>
      </c>
      <c r="E90" s="287"/>
      <c r="F90" s="287"/>
      <c r="G90" s="287"/>
    </row>
    <row r="91" spans="1:7" ht="30" x14ac:dyDescent="0.25">
      <c r="A91" s="254" t="s">
        <v>203</v>
      </c>
      <c r="B91" s="283">
        <v>2644</v>
      </c>
      <c r="C91" s="283">
        <v>244</v>
      </c>
      <c r="D91" s="282"/>
      <c r="E91" s="287"/>
      <c r="F91" s="287"/>
      <c r="G91" s="287"/>
    </row>
    <row r="92" spans="1:7" ht="30" x14ac:dyDescent="0.25">
      <c r="A92" s="254" t="s">
        <v>214</v>
      </c>
      <c r="B92" s="283">
        <v>2645</v>
      </c>
      <c r="C92" s="283">
        <v>244</v>
      </c>
      <c r="D92" s="282">
        <f>D95</f>
        <v>633509.56999999995</v>
      </c>
      <c r="E92" s="287"/>
      <c r="F92" s="287"/>
      <c r="G92" s="287"/>
    </row>
    <row r="93" spans="1:7" x14ac:dyDescent="0.25">
      <c r="A93" s="254" t="s">
        <v>3</v>
      </c>
      <c r="B93" s="398"/>
      <c r="C93" s="398"/>
      <c r="D93" s="397"/>
      <c r="E93" s="399"/>
      <c r="F93" s="399"/>
      <c r="G93" s="399"/>
    </row>
    <row r="94" spans="1:7" ht="30" x14ac:dyDescent="0.25">
      <c r="A94" s="254" t="s">
        <v>205</v>
      </c>
      <c r="B94" s="398"/>
      <c r="C94" s="398"/>
      <c r="D94" s="397"/>
      <c r="E94" s="399"/>
      <c r="F94" s="399"/>
      <c r="G94" s="399"/>
    </row>
    <row r="95" spans="1:7" ht="30" x14ac:dyDescent="0.25">
      <c r="A95" s="254" t="s">
        <v>206</v>
      </c>
      <c r="B95" s="283"/>
      <c r="C95" s="283"/>
      <c r="D95" s="282">
        <f>633509.57</f>
        <v>633509.56999999995</v>
      </c>
      <c r="E95" s="287"/>
      <c r="F95" s="287"/>
      <c r="G95" s="287"/>
    </row>
    <row r="96" spans="1:7" ht="18.75" customHeight="1" x14ac:dyDescent="0.25">
      <c r="A96" s="254" t="s">
        <v>204</v>
      </c>
      <c r="B96" s="283">
        <v>2646</v>
      </c>
      <c r="C96" s="283">
        <v>244</v>
      </c>
      <c r="D96" s="282">
        <f>984645.95+73440</f>
        <v>1058085.95</v>
      </c>
      <c r="E96" s="287"/>
      <c r="F96" s="287"/>
      <c r="G96" s="287"/>
    </row>
    <row r="97" spans="1:7" x14ac:dyDescent="0.25">
      <c r="A97" s="254" t="s">
        <v>44</v>
      </c>
      <c r="B97" s="398"/>
      <c r="C97" s="398"/>
      <c r="D97" s="397"/>
      <c r="E97" s="399"/>
      <c r="F97" s="399"/>
      <c r="G97" s="399"/>
    </row>
    <row r="98" spans="1:7" x14ac:dyDescent="0.25">
      <c r="A98" s="254" t="s">
        <v>207</v>
      </c>
      <c r="B98" s="398"/>
      <c r="C98" s="398"/>
      <c r="D98" s="397"/>
      <c r="E98" s="399"/>
      <c r="F98" s="399"/>
      <c r="G98" s="399"/>
    </row>
    <row r="99" spans="1:7" x14ac:dyDescent="0.25">
      <c r="A99" s="254" t="s">
        <v>213</v>
      </c>
      <c r="B99" s="283">
        <v>2647</v>
      </c>
      <c r="C99" s="283">
        <v>244</v>
      </c>
      <c r="D99" s="282">
        <f>692960.08</f>
        <v>692960.08</v>
      </c>
      <c r="E99" s="287"/>
      <c r="F99" s="287"/>
      <c r="G99" s="287"/>
    </row>
    <row r="100" spans="1:7" ht="30" x14ac:dyDescent="0.25">
      <c r="A100" s="254" t="s">
        <v>212</v>
      </c>
      <c r="B100" s="283">
        <v>2648</v>
      </c>
      <c r="C100" s="283">
        <v>244</v>
      </c>
      <c r="D100" s="282">
        <f>D101+D103+D104+D105+D106</f>
        <v>-3253303.26</v>
      </c>
      <c r="E100" s="287"/>
      <c r="F100" s="287"/>
      <c r="G100" s="287"/>
    </row>
    <row r="101" spans="1:7" x14ac:dyDescent="0.25">
      <c r="A101" s="254" t="s">
        <v>3</v>
      </c>
      <c r="B101" s="398"/>
      <c r="C101" s="398"/>
      <c r="D101" s="397">
        <f>-173594.9</f>
        <v>-173594.9</v>
      </c>
      <c r="E101" s="399"/>
      <c r="F101" s="399"/>
      <c r="G101" s="399"/>
    </row>
    <row r="102" spans="1:7" ht="24" customHeight="1" x14ac:dyDescent="0.25">
      <c r="A102" s="254" t="s">
        <v>208</v>
      </c>
      <c r="B102" s="398"/>
      <c r="C102" s="398"/>
      <c r="D102" s="397"/>
      <c r="E102" s="399"/>
      <c r="F102" s="399"/>
      <c r="G102" s="399"/>
    </row>
    <row r="103" spans="1:7" ht="17.25" customHeight="1" x14ac:dyDescent="0.25">
      <c r="A103" s="254" t="s">
        <v>209</v>
      </c>
      <c r="B103" s="283"/>
      <c r="C103" s="283"/>
      <c r="D103" s="282">
        <v>-6500</v>
      </c>
      <c r="E103" s="287"/>
      <c r="F103" s="287"/>
      <c r="G103" s="287"/>
    </row>
    <row r="104" spans="1:7" x14ac:dyDescent="0.25">
      <c r="A104" s="254" t="s">
        <v>210</v>
      </c>
      <c r="B104" s="283"/>
      <c r="C104" s="283"/>
      <c r="D104" s="282">
        <f>-892377.03-20.64</f>
        <v>-892397.67</v>
      </c>
      <c r="E104" s="287"/>
      <c r="F104" s="287"/>
      <c r="G104" s="287"/>
    </row>
    <row r="105" spans="1:7" x14ac:dyDescent="0.25">
      <c r="A105" s="254" t="s">
        <v>211</v>
      </c>
      <c r="B105" s="283"/>
      <c r="C105" s="283"/>
      <c r="D105" s="282">
        <v>-559669.22</v>
      </c>
      <c r="E105" s="287"/>
      <c r="F105" s="287"/>
      <c r="G105" s="287"/>
    </row>
    <row r="106" spans="1:7" x14ac:dyDescent="0.25">
      <c r="A106" s="254" t="s">
        <v>722</v>
      </c>
      <c r="B106" s="283"/>
      <c r="C106" s="283"/>
      <c r="D106" s="282">
        <f>-1701143.47-6500+48002+38500</f>
        <v>-1621141.47</v>
      </c>
      <c r="E106" s="287"/>
      <c r="F106" s="287"/>
      <c r="G106" s="287"/>
    </row>
    <row r="107" spans="1:7" x14ac:dyDescent="0.25">
      <c r="A107" s="254" t="s">
        <v>723</v>
      </c>
      <c r="B107" s="283"/>
      <c r="C107" s="283"/>
      <c r="D107" s="282">
        <f>-6612.64</f>
        <v>-6612.64</v>
      </c>
      <c r="E107" s="287"/>
      <c r="F107" s="287"/>
      <c r="G107" s="287"/>
    </row>
    <row r="108" spans="1:7" ht="60" x14ac:dyDescent="0.25">
      <c r="A108" s="254" t="s">
        <v>308</v>
      </c>
      <c r="B108" s="283">
        <v>2650</v>
      </c>
      <c r="C108" s="283">
        <v>246</v>
      </c>
      <c r="D108" s="282"/>
      <c r="E108" s="287"/>
      <c r="F108" s="287"/>
      <c r="G108" s="287"/>
    </row>
    <row r="109" spans="1:7" x14ac:dyDescent="0.25">
      <c r="A109" s="254" t="s">
        <v>309</v>
      </c>
      <c r="B109" s="283">
        <v>2660</v>
      </c>
      <c r="C109" s="283">
        <v>247</v>
      </c>
      <c r="D109" s="282">
        <v>55795.54</v>
      </c>
      <c r="E109" s="287"/>
      <c r="F109" s="287"/>
      <c r="G109" s="287"/>
    </row>
    <row r="110" spans="1:7" ht="51" customHeight="1" x14ac:dyDescent="0.25">
      <c r="A110" s="254" t="s">
        <v>150</v>
      </c>
      <c r="B110" s="283">
        <v>2700</v>
      </c>
      <c r="C110" s="284">
        <v>400</v>
      </c>
      <c r="D110" s="282"/>
      <c r="E110" s="287"/>
      <c r="F110" s="287"/>
      <c r="G110" s="287"/>
    </row>
    <row r="111" spans="1:7" ht="16.5" customHeight="1" x14ac:dyDescent="0.25">
      <c r="A111" s="254" t="s">
        <v>3</v>
      </c>
      <c r="B111" s="398">
        <v>2710</v>
      </c>
      <c r="C111" s="399">
        <v>406</v>
      </c>
      <c r="D111" s="397"/>
      <c r="E111" s="404"/>
      <c r="F111" s="404"/>
      <c r="G111" s="404"/>
    </row>
    <row r="112" spans="1:7" ht="49.5" customHeight="1" x14ac:dyDescent="0.25">
      <c r="A112" s="254" t="s">
        <v>151</v>
      </c>
      <c r="B112" s="398"/>
      <c r="C112" s="399"/>
      <c r="D112" s="397"/>
      <c r="E112" s="404"/>
      <c r="F112" s="404"/>
      <c r="G112" s="404"/>
    </row>
    <row r="113" spans="1:7" ht="51" customHeight="1" x14ac:dyDescent="0.25">
      <c r="A113" s="254" t="s">
        <v>152</v>
      </c>
      <c r="B113" s="283">
        <v>2720</v>
      </c>
      <c r="C113" s="284">
        <v>407</v>
      </c>
      <c r="D113" s="282"/>
      <c r="E113" s="287"/>
      <c r="F113" s="287"/>
      <c r="G113" s="287"/>
    </row>
    <row r="114" spans="1:7" ht="21.75" customHeight="1" x14ac:dyDescent="0.25">
      <c r="A114" s="254" t="s">
        <v>310</v>
      </c>
      <c r="B114" s="283">
        <v>2800</v>
      </c>
      <c r="C114" s="284">
        <v>880</v>
      </c>
      <c r="D114" s="282"/>
      <c r="E114" s="287"/>
      <c r="F114" s="287"/>
      <c r="G114" s="287"/>
    </row>
    <row r="115" spans="1:7" ht="36" customHeight="1" x14ac:dyDescent="0.25">
      <c r="A115" s="259" t="s">
        <v>311</v>
      </c>
      <c r="B115" s="283">
        <v>3000</v>
      </c>
      <c r="C115" s="284">
        <v>100</v>
      </c>
      <c r="D115" s="282"/>
      <c r="E115" s="287"/>
      <c r="F115" s="287"/>
      <c r="G115" s="284" t="s">
        <v>110</v>
      </c>
    </row>
    <row r="116" spans="1:7" ht="19.5" customHeight="1" x14ac:dyDescent="0.25">
      <c r="A116" s="254" t="s">
        <v>3</v>
      </c>
      <c r="B116" s="398">
        <v>3010</v>
      </c>
      <c r="C116" s="404"/>
      <c r="D116" s="397"/>
      <c r="E116" s="404"/>
      <c r="F116" s="404"/>
      <c r="G116" s="399" t="s">
        <v>110</v>
      </c>
    </row>
    <row r="117" spans="1:7" ht="17.25" customHeight="1" x14ac:dyDescent="0.25">
      <c r="A117" s="254" t="s">
        <v>153</v>
      </c>
      <c r="B117" s="398"/>
      <c r="C117" s="404"/>
      <c r="D117" s="397"/>
      <c r="E117" s="404"/>
      <c r="F117" s="404"/>
      <c r="G117" s="399"/>
    </row>
    <row r="118" spans="1:7" ht="20.25" customHeight="1" x14ac:dyDescent="0.25">
      <c r="A118" s="254" t="s">
        <v>154</v>
      </c>
      <c r="B118" s="283">
        <v>3020</v>
      </c>
      <c r="C118" s="287"/>
      <c r="D118" s="282"/>
      <c r="E118" s="287"/>
      <c r="F118" s="287"/>
      <c r="G118" s="284" t="s">
        <v>110</v>
      </c>
    </row>
    <row r="119" spans="1:7" ht="24" customHeight="1" x14ac:dyDescent="0.25">
      <c r="A119" s="254" t="s">
        <v>155</v>
      </c>
      <c r="B119" s="283">
        <v>3030</v>
      </c>
      <c r="C119" s="287"/>
      <c r="D119" s="282"/>
      <c r="E119" s="287"/>
      <c r="F119" s="287"/>
      <c r="G119" s="284" t="s">
        <v>110</v>
      </c>
    </row>
    <row r="120" spans="1:7" ht="21" customHeight="1" x14ac:dyDescent="0.25">
      <c r="A120" s="259" t="s">
        <v>313</v>
      </c>
      <c r="B120" s="283">
        <v>4000</v>
      </c>
      <c r="C120" s="284" t="s">
        <v>110</v>
      </c>
      <c r="D120" s="282"/>
      <c r="E120" s="287"/>
      <c r="F120" s="287"/>
      <c r="G120" s="284" t="s">
        <v>110</v>
      </c>
    </row>
    <row r="121" spans="1:7" x14ac:dyDescent="0.25">
      <c r="A121" s="254" t="s">
        <v>5</v>
      </c>
      <c r="B121" s="398">
        <v>4010</v>
      </c>
      <c r="C121" s="399">
        <v>610</v>
      </c>
      <c r="D121" s="397"/>
      <c r="E121" s="404"/>
      <c r="F121" s="404"/>
      <c r="G121" s="399" t="s">
        <v>110</v>
      </c>
    </row>
    <row r="122" spans="1:7" ht="30" customHeight="1" x14ac:dyDescent="0.25">
      <c r="A122" s="254" t="s">
        <v>156</v>
      </c>
      <c r="B122" s="398"/>
      <c r="C122" s="399"/>
      <c r="D122" s="397"/>
      <c r="E122" s="404"/>
      <c r="F122" s="404"/>
      <c r="G122" s="399"/>
    </row>
    <row r="123" spans="1:7" x14ac:dyDescent="0.25">
      <c r="A123" s="260"/>
    </row>
    <row r="124" spans="1:7" x14ac:dyDescent="0.25">
      <c r="A124" s="260"/>
    </row>
    <row r="125" spans="1:7" x14ac:dyDescent="0.25">
      <c r="A125" s="260"/>
    </row>
    <row r="126" spans="1:7" x14ac:dyDescent="0.25">
      <c r="A126" s="260"/>
    </row>
    <row r="127" spans="1:7" x14ac:dyDescent="0.25">
      <c r="A127" s="260"/>
    </row>
    <row r="128" spans="1:7" x14ac:dyDescent="0.25">
      <c r="A128" s="260"/>
    </row>
    <row r="129" spans="1:1" x14ac:dyDescent="0.25">
      <c r="A129" s="260"/>
    </row>
    <row r="130" spans="1:1" x14ac:dyDescent="0.25">
      <c r="A130" s="260"/>
    </row>
    <row r="131" spans="1:1" x14ac:dyDescent="0.25">
      <c r="A131" s="260"/>
    </row>
    <row r="132" spans="1:1" x14ac:dyDescent="0.25">
      <c r="A132" s="260"/>
    </row>
    <row r="133" spans="1:1" x14ac:dyDescent="0.25">
      <c r="A133" s="260"/>
    </row>
    <row r="134" spans="1:1" x14ac:dyDescent="0.25">
      <c r="A134" s="260"/>
    </row>
    <row r="135" spans="1:1" x14ac:dyDescent="0.25">
      <c r="A135" s="260"/>
    </row>
    <row r="136" spans="1:1" x14ac:dyDescent="0.25">
      <c r="A136" s="260"/>
    </row>
    <row r="137" spans="1:1" x14ac:dyDescent="0.25">
      <c r="A137" s="260"/>
    </row>
    <row r="138" spans="1:1" x14ac:dyDescent="0.25">
      <c r="A138" s="260"/>
    </row>
    <row r="139" spans="1:1" x14ac:dyDescent="0.25">
      <c r="A139" s="260"/>
    </row>
    <row r="140" spans="1:1" x14ac:dyDescent="0.25">
      <c r="A140" s="260"/>
    </row>
    <row r="141" spans="1:1" x14ac:dyDescent="0.25">
      <c r="A141" s="260"/>
    </row>
    <row r="142" spans="1:1" x14ac:dyDescent="0.25">
      <c r="A142" s="260"/>
    </row>
    <row r="143" spans="1:1" x14ac:dyDescent="0.25">
      <c r="A143" s="260"/>
    </row>
    <row r="144" spans="1:1" x14ac:dyDescent="0.25">
      <c r="A144" s="260"/>
    </row>
    <row r="145" spans="1:1" x14ac:dyDescent="0.25">
      <c r="A145" s="260"/>
    </row>
    <row r="146" spans="1:1" x14ac:dyDescent="0.25">
      <c r="A146" s="260"/>
    </row>
    <row r="147" spans="1:1" x14ac:dyDescent="0.25">
      <c r="A147" s="260"/>
    </row>
    <row r="148" spans="1:1" x14ac:dyDescent="0.25">
      <c r="A148" s="260"/>
    </row>
    <row r="149" spans="1:1" x14ac:dyDescent="0.25">
      <c r="A149" s="260"/>
    </row>
    <row r="150" spans="1:1" x14ac:dyDescent="0.25">
      <c r="A150" s="260"/>
    </row>
    <row r="151" spans="1:1" x14ac:dyDescent="0.25">
      <c r="A151" s="260"/>
    </row>
    <row r="152" spans="1:1" x14ac:dyDescent="0.25">
      <c r="A152" s="260"/>
    </row>
    <row r="153" spans="1:1" x14ac:dyDescent="0.25">
      <c r="A153" s="260"/>
    </row>
    <row r="154" spans="1:1" x14ac:dyDescent="0.25">
      <c r="A154" s="260"/>
    </row>
    <row r="155" spans="1:1" x14ac:dyDescent="0.25">
      <c r="A155" s="260"/>
    </row>
    <row r="156" spans="1:1" x14ac:dyDescent="0.25">
      <c r="A156" s="260"/>
    </row>
    <row r="157" spans="1:1" x14ac:dyDescent="0.25">
      <c r="A157" s="260"/>
    </row>
    <row r="158" spans="1:1" x14ac:dyDescent="0.25">
      <c r="A158" s="260"/>
    </row>
    <row r="159" spans="1:1" x14ac:dyDescent="0.25">
      <c r="A159" s="260"/>
    </row>
    <row r="160" spans="1:1" x14ac:dyDescent="0.25">
      <c r="A160" s="260"/>
    </row>
    <row r="161" spans="1:1" x14ac:dyDescent="0.25">
      <c r="A161" s="260"/>
    </row>
    <row r="162" spans="1:1" x14ac:dyDescent="0.25">
      <c r="A162" s="260"/>
    </row>
    <row r="163" spans="1:1" x14ac:dyDescent="0.25">
      <c r="A163" s="260"/>
    </row>
    <row r="164" spans="1:1" x14ac:dyDescent="0.25">
      <c r="A164" s="260"/>
    </row>
    <row r="165" spans="1:1" x14ac:dyDescent="0.25">
      <c r="A165" s="260"/>
    </row>
    <row r="166" spans="1:1" x14ac:dyDescent="0.25">
      <c r="A166" s="260"/>
    </row>
    <row r="167" spans="1:1" x14ac:dyDescent="0.25">
      <c r="A167" s="260"/>
    </row>
    <row r="168" spans="1:1" x14ac:dyDescent="0.25">
      <c r="A168" s="260"/>
    </row>
    <row r="169" spans="1:1" x14ac:dyDescent="0.25">
      <c r="A169" s="260"/>
    </row>
    <row r="170" spans="1:1" x14ac:dyDescent="0.25">
      <c r="A170" s="260"/>
    </row>
    <row r="171" spans="1:1" x14ac:dyDescent="0.25">
      <c r="A171" s="260"/>
    </row>
    <row r="172" spans="1:1" x14ac:dyDescent="0.25">
      <c r="A172" s="260"/>
    </row>
    <row r="173" spans="1:1" x14ac:dyDescent="0.25">
      <c r="A173" s="260"/>
    </row>
    <row r="174" spans="1:1" x14ac:dyDescent="0.25">
      <c r="A174" s="260"/>
    </row>
    <row r="175" spans="1:1" x14ac:dyDescent="0.25">
      <c r="A175" s="260"/>
    </row>
    <row r="176" spans="1:1" x14ac:dyDescent="0.25">
      <c r="A176" s="260"/>
    </row>
    <row r="177" spans="1:1" x14ac:dyDescent="0.25">
      <c r="A177" s="260"/>
    </row>
    <row r="178" spans="1:1" x14ac:dyDescent="0.25">
      <c r="A178" s="260"/>
    </row>
    <row r="179" spans="1:1" x14ac:dyDescent="0.25">
      <c r="A179" s="260"/>
    </row>
    <row r="180" spans="1:1" x14ac:dyDescent="0.25">
      <c r="A180" s="260"/>
    </row>
    <row r="181" spans="1:1" x14ac:dyDescent="0.25">
      <c r="A181" s="260"/>
    </row>
    <row r="182" spans="1:1" x14ac:dyDescent="0.25">
      <c r="A182" s="260"/>
    </row>
    <row r="183" spans="1:1" x14ac:dyDescent="0.25">
      <c r="A183" s="260"/>
    </row>
    <row r="184" spans="1:1" x14ac:dyDescent="0.25">
      <c r="A184" s="260"/>
    </row>
    <row r="185" spans="1:1" x14ac:dyDescent="0.25">
      <c r="A185" s="260"/>
    </row>
    <row r="186" spans="1:1" x14ac:dyDescent="0.25">
      <c r="A186" s="260"/>
    </row>
    <row r="187" spans="1:1" x14ac:dyDescent="0.25">
      <c r="A187" s="260"/>
    </row>
    <row r="188" spans="1:1" x14ac:dyDescent="0.25">
      <c r="A188" s="260"/>
    </row>
    <row r="189" spans="1:1" x14ac:dyDescent="0.25">
      <c r="A189" s="260"/>
    </row>
    <row r="190" spans="1:1" x14ac:dyDescent="0.25">
      <c r="A190" s="260"/>
    </row>
    <row r="191" spans="1:1" x14ac:dyDescent="0.25">
      <c r="A191" s="260"/>
    </row>
    <row r="192" spans="1:1" x14ac:dyDescent="0.25">
      <c r="A192" s="260"/>
    </row>
    <row r="193" spans="1:1" x14ac:dyDescent="0.25">
      <c r="A193" s="260"/>
    </row>
    <row r="194" spans="1:1" x14ac:dyDescent="0.25">
      <c r="A194" s="260"/>
    </row>
    <row r="195" spans="1:1" x14ac:dyDescent="0.25">
      <c r="A195" s="260"/>
    </row>
    <row r="196" spans="1:1" x14ac:dyDescent="0.25">
      <c r="A196" s="260"/>
    </row>
    <row r="197" spans="1:1" x14ac:dyDescent="0.25">
      <c r="A197" s="260"/>
    </row>
    <row r="198" spans="1:1" x14ac:dyDescent="0.25">
      <c r="A198" s="260"/>
    </row>
    <row r="199" spans="1:1" x14ac:dyDescent="0.25">
      <c r="A199" s="260"/>
    </row>
    <row r="200" spans="1:1" x14ac:dyDescent="0.25">
      <c r="A200" s="260"/>
    </row>
    <row r="201" spans="1:1" x14ac:dyDescent="0.25">
      <c r="A201" s="260"/>
    </row>
    <row r="202" spans="1:1" x14ac:dyDescent="0.25">
      <c r="A202" s="260"/>
    </row>
    <row r="203" spans="1:1" x14ac:dyDescent="0.25">
      <c r="A203" s="260"/>
    </row>
    <row r="204" spans="1:1" x14ac:dyDescent="0.25">
      <c r="A204" s="260"/>
    </row>
    <row r="205" spans="1:1" x14ac:dyDescent="0.25">
      <c r="A205" s="260"/>
    </row>
    <row r="206" spans="1:1" x14ac:dyDescent="0.25">
      <c r="A206" s="260"/>
    </row>
    <row r="207" spans="1:1" x14ac:dyDescent="0.25">
      <c r="A207" s="260"/>
    </row>
    <row r="208" spans="1:1" x14ac:dyDescent="0.25">
      <c r="A208" s="260"/>
    </row>
    <row r="209" spans="1:1" x14ac:dyDescent="0.25">
      <c r="A209" s="260"/>
    </row>
    <row r="210" spans="1:1" x14ac:dyDescent="0.25">
      <c r="A210" s="260"/>
    </row>
    <row r="211" spans="1:1" x14ac:dyDescent="0.25">
      <c r="A211" s="260"/>
    </row>
    <row r="212" spans="1:1" x14ac:dyDescent="0.25">
      <c r="A212" s="260"/>
    </row>
    <row r="213" spans="1:1" x14ac:dyDescent="0.25">
      <c r="A213" s="260"/>
    </row>
    <row r="214" spans="1:1" x14ac:dyDescent="0.25">
      <c r="A214" s="260"/>
    </row>
    <row r="215" spans="1:1" x14ac:dyDescent="0.25">
      <c r="A215" s="260"/>
    </row>
    <row r="216" spans="1:1" x14ac:dyDescent="0.25">
      <c r="A216" s="260"/>
    </row>
    <row r="217" spans="1:1" x14ac:dyDescent="0.25">
      <c r="A217" s="260"/>
    </row>
    <row r="218" spans="1:1" x14ac:dyDescent="0.25">
      <c r="A218" s="260"/>
    </row>
    <row r="219" spans="1:1" x14ac:dyDescent="0.25">
      <c r="A219" s="260"/>
    </row>
    <row r="220" spans="1:1" x14ac:dyDescent="0.25">
      <c r="A220" s="260"/>
    </row>
    <row r="221" spans="1:1" x14ac:dyDescent="0.25">
      <c r="A221" s="260"/>
    </row>
    <row r="222" spans="1:1" x14ac:dyDescent="0.25">
      <c r="A222" s="260"/>
    </row>
    <row r="223" spans="1:1" x14ac:dyDescent="0.25">
      <c r="A223" s="260"/>
    </row>
    <row r="224" spans="1:1" x14ac:dyDescent="0.25">
      <c r="A224" s="260"/>
    </row>
    <row r="225" spans="1:1" x14ac:dyDescent="0.25">
      <c r="A225" s="260"/>
    </row>
    <row r="226" spans="1:1" x14ac:dyDescent="0.25">
      <c r="A226" s="260"/>
    </row>
    <row r="227" spans="1:1" x14ac:dyDescent="0.25">
      <c r="A227" s="260"/>
    </row>
    <row r="228" spans="1:1" x14ac:dyDescent="0.25">
      <c r="A228" s="260"/>
    </row>
    <row r="229" spans="1:1" x14ac:dyDescent="0.25">
      <c r="A229" s="260"/>
    </row>
    <row r="230" spans="1:1" x14ac:dyDescent="0.25">
      <c r="A230" s="260"/>
    </row>
    <row r="231" spans="1:1" x14ac:dyDescent="0.25">
      <c r="A231" s="260"/>
    </row>
    <row r="232" spans="1:1" x14ac:dyDescent="0.25">
      <c r="A232" s="260"/>
    </row>
    <row r="233" spans="1:1" x14ac:dyDescent="0.25">
      <c r="A233" s="260"/>
    </row>
    <row r="234" spans="1:1" x14ac:dyDescent="0.25">
      <c r="A234" s="260"/>
    </row>
    <row r="235" spans="1:1" x14ac:dyDescent="0.25">
      <c r="A235" s="260"/>
    </row>
    <row r="236" spans="1:1" x14ac:dyDescent="0.25">
      <c r="A236" s="260"/>
    </row>
    <row r="237" spans="1:1" x14ac:dyDescent="0.25">
      <c r="A237" s="260"/>
    </row>
    <row r="238" spans="1:1" x14ac:dyDescent="0.25">
      <c r="A238" s="260"/>
    </row>
    <row r="239" spans="1:1" x14ac:dyDescent="0.25">
      <c r="A239" s="260"/>
    </row>
    <row r="240" spans="1:1" x14ac:dyDescent="0.25">
      <c r="A240" s="260"/>
    </row>
    <row r="241" spans="1:1" x14ac:dyDescent="0.25">
      <c r="A241" s="260"/>
    </row>
    <row r="242" spans="1:1" x14ac:dyDescent="0.25">
      <c r="A242" s="260"/>
    </row>
    <row r="243" spans="1:1" x14ac:dyDescent="0.25">
      <c r="A243" s="260"/>
    </row>
    <row r="244" spans="1:1" x14ac:dyDescent="0.25">
      <c r="A244" s="260"/>
    </row>
    <row r="245" spans="1:1" x14ac:dyDescent="0.25">
      <c r="A245" s="260"/>
    </row>
    <row r="246" spans="1:1" x14ac:dyDescent="0.25">
      <c r="A246" s="260"/>
    </row>
    <row r="247" spans="1:1" x14ac:dyDescent="0.25">
      <c r="A247" s="260"/>
    </row>
    <row r="248" spans="1:1" x14ac:dyDescent="0.25">
      <c r="A248" s="260"/>
    </row>
    <row r="249" spans="1:1" x14ac:dyDescent="0.25">
      <c r="A249" s="260"/>
    </row>
    <row r="250" spans="1:1" x14ac:dyDescent="0.25">
      <c r="A250" s="260"/>
    </row>
    <row r="251" spans="1:1" x14ac:dyDescent="0.25">
      <c r="A251" s="260"/>
    </row>
    <row r="252" spans="1:1" x14ac:dyDescent="0.25">
      <c r="A252" s="260"/>
    </row>
    <row r="1293" spans="10:10" x14ac:dyDescent="0.25">
      <c r="J1293" s="50"/>
    </row>
  </sheetData>
  <mergeCells count="140">
    <mergeCell ref="B121:B122"/>
    <mergeCell ref="C121:C122"/>
    <mergeCell ref="D121:D122"/>
    <mergeCell ref="E121:E122"/>
    <mergeCell ref="F121:F122"/>
    <mergeCell ref="G121:G122"/>
    <mergeCell ref="B116:B117"/>
    <mergeCell ref="C116:C117"/>
    <mergeCell ref="D116:D117"/>
    <mergeCell ref="E116:E117"/>
    <mergeCell ref="F116:F117"/>
    <mergeCell ref="G116:G117"/>
    <mergeCell ref="B111:B112"/>
    <mergeCell ref="C111:C112"/>
    <mergeCell ref="D111:D112"/>
    <mergeCell ref="E111:E112"/>
    <mergeCell ref="F111:F112"/>
    <mergeCell ref="G111:G112"/>
    <mergeCell ref="B101:B102"/>
    <mergeCell ref="C101:C102"/>
    <mergeCell ref="D101:D102"/>
    <mergeCell ref="E101:E102"/>
    <mergeCell ref="F101:F102"/>
    <mergeCell ref="G101:G102"/>
    <mergeCell ref="B97:B98"/>
    <mergeCell ref="C97:C98"/>
    <mergeCell ref="D97:D98"/>
    <mergeCell ref="E97:E98"/>
    <mergeCell ref="F97:F98"/>
    <mergeCell ref="G97:G98"/>
    <mergeCell ref="B93:B94"/>
    <mergeCell ref="C93:C94"/>
    <mergeCell ref="D93:D94"/>
    <mergeCell ref="E93:E94"/>
    <mergeCell ref="F93:F94"/>
    <mergeCell ref="G93:G94"/>
    <mergeCell ref="B87:B88"/>
    <mergeCell ref="C87:C88"/>
    <mergeCell ref="D87:D88"/>
    <mergeCell ref="E87:E88"/>
    <mergeCell ref="F87:F88"/>
    <mergeCell ref="G87:G88"/>
    <mergeCell ref="B83:B84"/>
    <mergeCell ref="C83:C84"/>
    <mergeCell ref="D83:D84"/>
    <mergeCell ref="E83:E84"/>
    <mergeCell ref="F83:F84"/>
    <mergeCell ref="G83:G84"/>
    <mergeCell ref="B73:B74"/>
    <mergeCell ref="C73:C74"/>
    <mergeCell ref="D73:D74"/>
    <mergeCell ref="E73:E74"/>
    <mergeCell ref="F73:F74"/>
    <mergeCell ref="G73:G74"/>
    <mergeCell ref="B68:B69"/>
    <mergeCell ref="C68:C69"/>
    <mergeCell ref="D68:D69"/>
    <mergeCell ref="E68:E69"/>
    <mergeCell ref="F68:F69"/>
    <mergeCell ref="G68:G69"/>
    <mergeCell ref="B61:B62"/>
    <mergeCell ref="C61:C62"/>
    <mergeCell ref="D61:D62"/>
    <mergeCell ref="E61:E62"/>
    <mergeCell ref="F61:F62"/>
    <mergeCell ref="G61:G62"/>
    <mergeCell ref="B59:B60"/>
    <mergeCell ref="C59:C60"/>
    <mergeCell ref="D59:D60"/>
    <mergeCell ref="E59:E60"/>
    <mergeCell ref="F59:F60"/>
    <mergeCell ref="G59:G60"/>
    <mergeCell ref="B56:B57"/>
    <mergeCell ref="C56:C57"/>
    <mergeCell ref="D56:D57"/>
    <mergeCell ref="E56:E57"/>
    <mergeCell ref="F56:F57"/>
    <mergeCell ref="G56:G57"/>
    <mergeCell ref="B49:B50"/>
    <mergeCell ref="C49:C50"/>
    <mergeCell ref="D49:D50"/>
    <mergeCell ref="E49:E50"/>
    <mergeCell ref="F49:F50"/>
    <mergeCell ref="G49:G50"/>
    <mergeCell ref="B44:B45"/>
    <mergeCell ref="C44:C45"/>
    <mergeCell ref="D44:D45"/>
    <mergeCell ref="E44:E45"/>
    <mergeCell ref="F44:F45"/>
    <mergeCell ref="G44:G45"/>
    <mergeCell ref="B42:B43"/>
    <mergeCell ref="C42:C43"/>
    <mergeCell ref="D42:D43"/>
    <mergeCell ref="E42:E43"/>
    <mergeCell ref="F42:F43"/>
    <mergeCell ref="G42:G43"/>
    <mergeCell ref="B28:B29"/>
    <mergeCell ref="C28:C29"/>
    <mergeCell ref="D28:D29"/>
    <mergeCell ref="E28:E29"/>
    <mergeCell ref="F28:F29"/>
    <mergeCell ref="G28:G29"/>
    <mergeCell ref="B25:B26"/>
    <mergeCell ref="C25:C26"/>
    <mergeCell ref="D25:D26"/>
    <mergeCell ref="E25:E26"/>
    <mergeCell ref="F25:F26"/>
    <mergeCell ref="G25:G26"/>
    <mergeCell ref="B20:B21"/>
    <mergeCell ref="C20:C21"/>
    <mergeCell ref="D20:D21"/>
    <mergeCell ref="E20:E21"/>
    <mergeCell ref="F20:F21"/>
    <mergeCell ref="G20:G21"/>
    <mergeCell ref="B16:B17"/>
    <mergeCell ref="C16:C17"/>
    <mergeCell ref="D16:D17"/>
    <mergeCell ref="E16:E17"/>
    <mergeCell ref="F16:F17"/>
    <mergeCell ref="G16:G17"/>
    <mergeCell ref="E1:G1"/>
    <mergeCell ref="CY1:EH1"/>
    <mergeCell ref="E2:G2"/>
    <mergeCell ref="A3:G3"/>
    <mergeCell ref="A4:A5"/>
    <mergeCell ref="B4:B5"/>
    <mergeCell ref="C4:C5"/>
    <mergeCell ref="D4:G4"/>
    <mergeCell ref="B13:B14"/>
    <mergeCell ref="C13:C14"/>
    <mergeCell ref="D13:D14"/>
    <mergeCell ref="E13:E14"/>
    <mergeCell ref="F13:F14"/>
    <mergeCell ref="G13:G14"/>
    <mergeCell ref="B10:B11"/>
    <mergeCell ref="C10:C11"/>
    <mergeCell ref="D10:D11"/>
    <mergeCell ref="E10:E11"/>
    <mergeCell ref="F10:F11"/>
    <mergeCell ref="G10:G11"/>
  </mergeCells>
  <pageMargins left="0.98425196850393704" right="0.59055118110236227" top="0.59055118110236227" bottom="0.59055118110236227" header="0.31496062992125984"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J1305"/>
  <sheetViews>
    <sheetView tabSelected="1" view="pageBreakPreview" topLeftCell="A4" zoomScale="95" zoomScaleNormal="100" zoomScaleSheetLayoutView="95" workbookViewId="0">
      <selection activeCell="D14" sqref="D14"/>
    </sheetView>
  </sheetViews>
  <sheetFormatPr defaultColWidth="9.140625" defaultRowHeight="15" x14ac:dyDescent="0.25"/>
  <cols>
    <col min="1" max="1" width="59.5703125" style="251" customWidth="1"/>
    <col min="2" max="2" width="9.42578125" style="252" customWidth="1"/>
    <col min="3" max="3" width="9.42578125" style="108" customWidth="1"/>
    <col min="4" max="4" width="19.28515625" style="108" customWidth="1"/>
    <col min="5" max="5" width="20.85546875" style="108" customWidth="1"/>
    <col min="6" max="6" width="20" style="108" customWidth="1"/>
    <col min="7" max="7" width="22.42578125" style="108" customWidth="1"/>
    <col min="8" max="8" width="11.28515625" style="8" bestFit="1" customWidth="1"/>
    <col min="9" max="16384" width="9.140625" style="8"/>
  </cols>
  <sheetData>
    <row r="1" spans="1:7" x14ac:dyDescent="0.25">
      <c r="A1" s="407" t="s">
        <v>106</v>
      </c>
      <c r="B1" s="407"/>
      <c r="C1" s="407"/>
      <c r="D1" s="407"/>
      <c r="E1" s="407"/>
      <c r="F1" s="407"/>
      <c r="G1" s="407"/>
    </row>
    <row r="2" spans="1:7" x14ac:dyDescent="0.25">
      <c r="A2" s="241"/>
      <c r="B2" s="242"/>
      <c r="C2" s="105"/>
      <c r="D2" s="105"/>
      <c r="E2" s="105"/>
      <c r="F2" s="105"/>
    </row>
    <row r="3" spans="1:7" x14ac:dyDescent="0.25">
      <c r="A3" s="408" t="s">
        <v>0</v>
      </c>
      <c r="B3" s="408" t="s">
        <v>1</v>
      </c>
      <c r="C3" s="403" t="s">
        <v>299</v>
      </c>
      <c r="D3" s="403"/>
      <c r="E3" s="403"/>
      <c r="F3" s="403"/>
      <c r="G3" s="403"/>
    </row>
    <row r="4" spans="1:7" ht="42.75" x14ac:dyDescent="0.25">
      <c r="A4" s="408"/>
      <c r="B4" s="408"/>
      <c r="C4" s="403"/>
      <c r="D4" s="331" t="s">
        <v>731</v>
      </c>
      <c r="E4" s="331" t="s">
        <v>732</v>
      </c>
      <c r="F4" s="331" t="s">
        <v>733</v>
      </c>
      <c r="G4" s="331" t="s">
        <v>109</v>
      </c>
    </row>
    <row r="5" spans="1:7" x14ac:dyDescent="0.25">
      <c r="A5" s="293">
        <v>1</v>
      </c>
      <c r="B5" s="293">
        <v>2</v>
      </c>
      <c r="C5" s="294">
        <v>3</v>
      </c>
      <c r="D5" s="328">
        <v>4</v>
      </c>
      <c r="E5" s="328">
        <v>5</v>
      </c>
      <c r="F5" s="328">
        <v>6</v>
      </c>
      <c r="G5" s="328">
        <v>7</v>
      </c>
    </row>
    <row r="6" spans="1:7" x14ac:dyDescent="0.25">
      <c r="A6" s="228" t="s">
        <v>300</v>
      </c>
      <c r="B6" s="243" t="s">
        <v>282</v>
      </c>
      <c r="C6" s="294" t="s">
        <v>110</v>
      </c>
      <c r="D6" s="332">
        <f>справочно!D8</f>
        <v>6984284.9199999999</v>
      </c>
      <c r="E6" s="365">
        <f>E8-E43</f>
        <v>0</v>
      </c>
      <c r="F6" s="328">
        <v>0</v>
      </c>
      <c r="G6" s="330"/>
    </row>
    <row r="7" spans="1:7" x14ac:dyDescent="0.25">
      <c r="A7" s="244" t="s">
        <v>303</v>
      </c>
      <c r="B7" s="243" t="s">
        <v>283</v>
      </c>
      <c r="C7" s="294" t="s">
        <v>110</v>
      </c>
      <c r="D7" s="329">
        <f>D6+D8-D43</f>
        <v>0</v>
      </c>
      <c r="E7" s="365">
        <f>E6+E8-E43</f>
        <v>0</v>
      </c>
      <c r="F7" s="365">
        <f>F6+F8-F43</f>
        <v>0</v>
      </c>
      <c r="G7" s="330"/>
    </row>
    <row r="8" spans="1:7" s="50" customFormat="1" ht="14.25" x14ac:dyDescent="0.2">
      <c r="A8" s="229" t="s">
        <v>111</v>
      </c>
      <c r="B8" s="297">
        <v>1000</v>
      </c>
      <c r="C8" s="235"/>
      <c r="D8" s="332">
        <f>D15+D19+D27+D11+D41+D17</f>
        <v>139590200</v>
      </c>
      <c r="E8" s="363">
        <f t="shared" ref="E8:F8" si="0">E15+E19+E27+E11+E41+E17</f>
        <v>127130700</v>
      </c>
      <c r="F8" s="363">
        <f t="shared" si="0"/>
        <v>129776300</v>
      </c>
      <c r="G8" s="235"/>
    </row>
    <row r="9" spans="1:7" x14ac:dyDescent="0.25">
      <c r="A9" s="244" t="s">
        <v>3</v>
      </c>
      <c r="B9" s="406"/>
      <c r="C9" s="404"/>
      <c r="D9" s="404"/>
      <c r="E9" s="404"/>
      <c r="F9" s="404"/>
      <c r="G9" s="404"/>
    </row>
    <row r="10" spans="1:7" x14ac:dyDescent="0.25">
      <c r="A10" s="245"/>
      <c r="B10" s="406"/>
      <c r="C10" s="404"/>
      <c r="D10" s="404"/>
      <c r="E10" s="404"/>
      <c r="F10" s="404"/>
      <c r="G10" s="404"/>
    </row>
    <row r="11" spans="1:7" x14ac:dyDescent="0.25">
      <c r="A11" s="229" t="s">
        <v>112</v>
      </c>
      <c r="B11" s="293">
        <v>1100</v>
      </c>
      <c r="C11" s="293">
        <v>120</v>
      </c>
      <c r="D11" s="332">
        <f>справочно!D13</f>
        <v>0</v>
      </c>
      <c r="E11" s="332">
        <f>D11</f>
        <v>0</v>
      </c>
      <c r="F11" s="332">
        <f>E11</f>
        <v>0</v>
      </c>
      <c r="G11" s="330"/>
    </row>
    <row r="12" spans="1:7" x14ac:dyDescent="0.25">
      <c r="A12" s="244" t="s">
        <v>3</v>
      </c>
      <c r="B12" s="405">
        <v>1110</v>
      </c>
      <c r="C12" s="399">
        <v>120</v>
      </c>
      <c r="D12" s="400">
        <v>0</v>
      </c>
      <c r="E12" s="397">
        <f>D12</f>
        <v>0</v>
      </c>
      <c r="F12" s="397">
        <f>E12</f>
        <v>0</v>
      </c>
      <c r="G12" s="404"/>
    </row>
    <row r="13" spans="1:7" x14ac:dyDescent="0.25">
      <c r="A13" s="156" t="s">
        <v>410</v>
      </c>
      <c r="B13" s="405"/>
      <c r="C13" s="399"/>
      <c r="D13" s="401"/>
      <c r="E13" s="397"/>
      <c r="F13" s="397"/>
      <c r="G13" s="404"/>
    </row>
    <row r="14" spans="1:7" ht="28.5" x14ac:dyDescent="0.25">
      <c r="A14" s="229" t="s">
        <v>113</v>
      </c>
      <c r="B14" s="362">
        <v>1200</v>
      </c>
      <c r="C14" s="362">
        <v>130</v>
      </c>
      <c r="D14" s="363">
        <f>D15+D17</f>
        <v>126130700</v>
      </c>
      <c r="E14" s="363">
        <f>E15+E17+E27</f>
        <v>127130700</v>
      </c>
      <c r="F14" s="363">
        <f t="shared" ref="F14" si="1">F15+F17+F27</f>
        <v>129776300</v>
      </c>
      <c r="G14" s="330"/>
    </row>
    <row r="15" spans="1:7" x14ac:dyDescent="0.25">
      <c r="A15" s="228" t="s">
        <v>3</v>
      </c>
      <c r="B15" s="398">
        <v>1210</v>
      </c>
      <c r="C15" s="399">
        <v>130</v>
      </c>
      <c r="D15" s="400">
        <f>справочно!D15</f>
        <v>124664000</v>
      </c>
      <c r="E15" s="400">
        <v>125664000</v>
      </c>
      <c r="F15" s="400">
        <f>124664000+3645600</f>
        <v>128309600</v>
      </c>
      <c r="G15" s="404"/>
    </row>
    <row r="16" spans="1:7" ht="60" x14ac:dyDescent="0.25">
      <c r="A16" s="228" t="s">
        <v>114</v>
      </c>
      <c r="B16" s="398"/>
      <c r="C16" s="399"/>
      <c r="D16" s="401"/>
      <c r="E16" s="401"/>
      <c r="F16" s="401"/>
      <c r="G16" s="404"/>
    </row>
    <row r="17" spans="1:7" ht="75" x14ac:dyDescent="0.25">
      <c r="A17" s="228" t="s">
        <v>806</v>
      </c>
      <c r="B17" s="324">
        <v>1210</v>
      </c>
      <c r="C17" s="325">
        <v>130</v>
      </c>
      <c r="D17" s="333">
        <f>справочно!E16</f>
        <v>1466700</v>
      </c>
      <c r="E17" s="364">
        <v>1466700</v>
      </c>
      <c r="F17" s="364">
        <v>1466700</v>
      </c>
      <c r="G17" s="330"/>
    </row>
    <row r="18" spans="1:7" ht="45" x14ac:dyDescent="0.25">
      <c r="A18" s="228" t="s">
        <v>115</v>
      </c>
      <c r="B18" s="293">
        <v>1220</v>
      </c>
      <c r="C18" s="294">
        <v>130</v>
      </c>
      <c r="D18" s="330"/>
      <c r="E18" s="330"/>
      <c r="F18" s="330"/>
      <c r="G18" s="330"/>
    </row>
    <row r="19" spans="1:7" ht="30" x14ac:dyDescent="0.25">
      <c r="A19" s="228" t="s">
        <v>229</v>
      </c>
      <c r="B19" s="293">
        <v>1230</v>
      </c>
      <c r="C19" s="294">
        <v>130</v>
      </c>
      <c r="D19" s="329">
        <f>справочно!D17</f>
        <v>0</v>
      </c>
      <c r="E19" s="329">
        <v>0</v>
      </c>
      <c r="F19" s="329">
        <v>0</v>
      </c>
      <c r="G19" s="330"/>
    </row>
    <row r="20" spans="1:7" x14ac:dyDescent="0.25">
      <c r="A20" s="228" t="s">
        <v>216</v>
      </c>
      <c r="B20" s="398">
        <v>1231</v>
      </c>
      <c r="C20" s="399">
        <v>130</v>
      </c>
      <c r="D20" s="399"/>
      <c r="E20" s="399"/>
      <c r="F20" s="399"/>
      <c r="G20" s="399"/>
    </row>
    <row r="21" spans="1:7" x14ac:dyDescent="0.25">
      <c r="A21" s="228" t="s">
        <v>45</v>
      </c>
      <c r="B21" s="398"/>
      <c r="C21" s="399"/>
      <c r="D21" s="399"/>
      <c r="E21" s="399"/>
      <c r="F21" s="399"/>
      <c r="G21" s="399"/>
    </row>
    <row r="22" spans="1:7" x14ac:dyDescent="0.25">
      <c r="A22" s="228" t="s">
        <v>215</v>
      </c>
      <c r="B22" s="293">
        <v>1232</v>
      </c>
      <c r="C22" s="294">
        <v>130</v>
      </c>
      <c r="D22" s="330"/>
      <c r="E22" s="330"/>
      <c r="F22" s="330"/>
      <c r="G22" s="330"/>
    </row>
    <row r="23" spans="1:7" x14ac:dyDescent="0.25">
      <c r="A23" s="228" t="s">
        <v>269</v>
      </c>
      <c r="B23" s="293">
        <v>1233</v>
      </c>
      <c r="C23" s="294">
        <v>130</v>
      </c>
      <c r="D23" s="329">
        <f>D19</f>
        <v>0</v>
      </c>
      <c r="E23" s="329">
        <v>0</v>
      </c>
      <c r="F23" s="329">
        <v>0</v>
      </c>
      <c r="G23" s="330"/>
    </row>
    <row r="24" spans="1:7" ht="28.5" x14ac:dyDescent="0.25">
      <c r="A24" s="229" t="s">
        <v>116</v>
      </c>
      <c r="B24" s="293">
        <v>1300</v>
      </c>
      <c r="C24" s="294">
        <v>140</v>
      </c>
      <c r="D24" s="330"/>
      <c r="E24" s="330"/>
      <c r="F24" s="330"/>
      <c r="G24" s="330"/>
    </row>
    <row r="25" spans="1:7" x14ac:dyDescent="0.25">
      <c r="A25" s="244" t="s">
        <v>3</v>
      </c>
      <c r="B25" s="405">
        <v>1310</v>
      </c>
      <c r="C25" s="399">
        <v>140</v>
      </c>
      <c r="D25" s="404"/>
      <c r="E25" s="404"/>
      <c r="F25" s="404"/>
      <c r="G25" s="404"/>
    </row>
    <row r="26" spans="1:7" x14ac:dyDescent="0.25">
      <c r="A26" s="245"/>
      <c r="B26" s="405"/>
      <c r="C26" s="399"/>
      <c r="D26" s="404"/>
      <c r="E26" s="404"/>
      <c r="F26" s="404"/>
      <c r="G26" s="404"/>
    </row>
    <row r="27" spans="1:7" x14ac:dyDescent="0.25">
      <c r="A27" s="229" t="s">
        <v>117</v>
      </c>
      <c r="B27" s="297">
        <v>1400</v>
      </c>
      <c r="C27" s="295">
        <v>150</v>
      </c>
      <c r="D27" s="332">
        <f>D28+D31</f>
        <v>13459500</v>
      </c>
      <c r="E27" s="329">
        <v>0</v>
      </c>
      <c r="F27" s="329">
        <f>F29</f>
        <v>0</v>
      </c>
      <c r="G27" s="330"/>
    </row>
    <row r="28" spans="1:7" x14ac:dyDescent="0.25">
      <c r="A28" s="244" t="s">
        <v>421</v>
      </c>
      <c r="B28" s="230">
        <v>1410</v>
      </c>
      <c r="C28" s="230">
        <v>150</v>
      </c>
      <c r="D28" s="329">
        <f>SUM(D29:D30)</f>
        <v>13459500</v>
      </c>
      <c r="E28" s="329">
        <v>0</v>
      </c>
      <c r="F28" s="329">
        <v>0</v>
      </c>
      <c r="G28" s="330"/>
    </row>
    <row r="29" spans="1:7" x14ac:dyDescent="0.25">
      <c r="A29" s="231" t="s">
        <v>419</v>
      </c>
      <c r="B29" s="246" t="s">
        <v>110</v>
      </c>
      <c r="C29" s="231"/>
      <c r="D29" s="329"/>
      <c r="E29" s="329"/>
      <c r="F29" s="329"/>
      <c r="G29" s="330"/>
    </row>
    <row r="30" spans="1:7" x14ac:dyDescent="0.25">
      <c r="A30" s="231" t="s">
        <v>420</v>
      </c>
      <c r="B30" s="246" t="s">
        <v>110</v>
      </c>
      <c r="C30" s="231"/>
      <c r="D30" s="329">
        <f>справочно!D23+справочно!D25+справочно!D26+справочно!D27+справочно!D28</f>
        <v>13459500</v>
      </c>
      <c r="E30" s="329">
        <v>0</v>
      </c>
      <c r="F30" s="329">
        <v>0</v>
      </c>
      <c r="G30" s="330"/>
    </row>
    <row r="31" spans="1:7" x14ac:dyDescent="0.25">
      <c r="A31" s="231" t="s">
        <v>523</v>
      </c>
      <c r="B31" s="246"/>
      <c r="C31" s="231"/>
      <c r="D31" s="329"/>
      <c r="E31" s="330"/>
      <c r="F31" s="330"/>
      <c r="G31" s="330"/>
    </row>
    <row r="32" spans="1:7" x14ac:dyDescent="0.25">
      <c r="A32" s="228" t="s">
        <v>119</v>
      </c>
      <c r="B32" s="293">
        <v>1420</v>
      </c>
      <c r="C32" s="293">
        <v>150</v>
      </c>
      <c r="D32" s="330"/>
      <c r="E32" s="330"/>
      <c r="F32" s="330"/>
      <c r="G32" s="330"/>
    </row>
    <row r="33" spans="1:8" x14ac:dyDescent="0.25">
      <c r="A33" s="229" t="s">
        <v>118</v>
      </c>
      <c r="B33" s="293">
        <v>1500</v>
      </c>
      <c r="C33" s="294">
        <v>180</v>
      </c>
      <c r="D33" s="330"/>
      <c r="E33" s="330"/>
      <c r="F33" s="330"/>
      <c r="G33" s="330"/>
    </row>
    <row r="34" spans="1:8" x14ac:dyDescent="0.25">
      <c r="A34" s="244" t="s">
        <v>3</v>
      </c>
      <c r="B34" s="228"/>
      <c r="C34" s="296"/>
      <c r="D34" s="330"/>
      <c r="E34" s="330"/>
      <c r="F34" s="330"/>
      <c r="G34" s="330"/>
    </row>
    <row r="35" spans="1:8" x14ac:dyDescent="0.25">
      <c r="A35" s="245"/>
      <c r="B35" s="228"/>
      <c r="C35" s="296"/>
      <c r="D35" s="330"/>
      <c r="E35" s="330"/>
      <c r="F35" s="330"/>
      <c r="G35" s="330"/>
    </row>
    <row r="36" spans="1:8" x14ac:dyDescent="0.25">
      <c r="A36" s="229" t="s">
        <v>120</v>
      </c>
      <c r="B36" s="293">
        <v>1900</v>
      </c>
      <c r="C36" s="296"/>
      <c r="D36" s="330"/>
      <c r="E36" s="330"/>
      <c r="F36" s="330"/>
      <c r="G36" s="330"/>
    </row>
    <row r="37" spans="1:8" x14ac:dyDescent="0.25">
      <c r="A37" s="244" t="s">
        <v>3</v>
      </c>
      <c r="B37" s="228"/>
      <c r="C37" s="296"/>
      <c r="D37" s="330"/>
      <c r="E37" s="330"/>
      <c r="F37" s="330"/>
      <c r="G37" s="330"/>
    </row>
    <row r="38" spans="1:8" x14ac:dyDescent="0.25">
      <c r="A38" s="245"/>
      <c r="B38" s="228"/>
      <c r="C38" s="296"/>
      <c r="D38" s="330"/>
      <c r="E38" s="330"/>
      <c r="F38" s="330"/>
      <c r="G38" s="330"/>
    </row>
    <row r="39" spans="1:8" x14ac:dyDescent="0.25">
      <c r="A39" s="229" t="s">
        <v>304</v>
      </c>
      <c r="B39" s="293">
        <v>1980</v>
      </c>
      <c r="C39" s="294" t="s">
        <v>110</v>
      </c>
      <c r="D39" s="330"/>
      <c r="E39" s="330"/>
      <c r="F39" s="330"/>
      <c r="G39" s="330"/>
    </row>
    <row r="40" spans="1:8" x14ac:dyDescent="0.25">
      <c r="A40" s="228" t="s">
        <v>5</v>
      </c>
      <c r="B40" s="247"/>
      <c r="C40" s="106"/>
      <c r="D40" s="106"/>
      <c r="E40" s="106"/>
      <c r="F40" s="106"/>
      <c r="G40" s="106"/>
    </row>
    <row r="41" spans="1:8" ht="30" x14ac:dyDescent="0.25">
      <c r="A41" s="228" t="s">
        <v>121</v>
      </c>
      <c r="B41" s="293">
        <v>1981</v>
      </c>
      <c r="C41" s="294">
        <v>510</v>
      </c>
      <c r="D41" s="329">
        <f>справочно!E38</f>
        <v>0</v>
      </c>
      <c r="E41" s="328"/>
      <c r="F41" s="328"/>
      <c r="G41" s="328" t="s">
        <v>110</v>
      </c>
    </row>
    <row r="42" spans="1:8" x14ac:dyDescent="0.25">
      <c r="A42" s="228"/>
      <c r="B42" s="228"/>
      <c r="C42" s="296"/>
      <c r="D42" s="330"/>
      <c r="E42" s="330"/>
      <c r="F42" s="330"/>
      <c r="G42" s="330"/>
    </row>
    <row r="43" spans="1:8" s="50" customFormat="1" ht="14.25" x14ac:dyDescent="0.2">
      <c r="A43" s="229" t="s">
        <v>122</v>
      </c>
      <c r="B43" s="297">
        <v>2000</v>
      </c>
      <c r="C43" s="295" t="s">
        <v>110</v>
      </c>
      <c r="D43" s="332">
        <f>D44+D61+D70+D85</f>
        <v>146574484.91999999</v>
      </c>
      <c r="E43" s="332">
        <f>E44+E61+E70+E85</f>
        <v>127130700</v>
      </c>
      <c r="F43" s="332">
        <f>F44+F61+F70+F85</f>
        <v>129776300</v>
      </c>
      <c r="G43" s="235"/>
      <c r="H43" s="157"/>
    </row>
    <row r="44" spans="1:8" x14ac:dyDescent="0.25">
      <c r="A44" s="228" t="s">
        <v>3</v>
      </c>
      <c r="B44" s="398">
        <v>2100</v>
      </c>
      <c r="C44" s="399" t="s">
        <v>110</v>
      </c>
      <c r="D44" s="402">
        <f>D46+D48+D49+D51</f>
        <v>104031403.75999999</v>
      </c>
      <c r="E44" s="402">
        <f>E46+E48+E49+E51</f>
        <v>98766543.960000008</v>
      </c>
      <c r="F44" s="402">
        <f>F46+F48+F49+F51</f>
        <v>103513115.16</v>
      </c>
      <c r="G44" s="399" t="s">
        <v>110</v>
      </c>
    </row>
    <row r="45" spans="1:8" x14ac:dyDescent="0.25">
      <c r="A45" s="229" t="s">
        <v>123</v>
      </c>
      <c r="B45" s="398"/>
      <c r="C45" s="399"/>
      <c r="D45" s="403"/>
      <c r="E45" s="403"/>
      <c r="F45" s="403"/>
      <c r="G45" s="399"/>
    </row>
    <row r="46" spans="1:8" x14ac:dyDescent="0.25">
      <c r="A46" s="228" t="s">
        <v>3</v>
      </c>
      <c r="B46" s="398">
        <v>2110</v>
      </c>
      <c r="C46" s="399">
        <v>111</v>
      </c>
      <c r="D46" s="397">
        <f>справочно!D41+справочно!D44+справочно!D45+справочно!D46</f>
        <v>76449772.479999989</v>
      </c>
      <c r="E46" s="397">
        <v>75855256.5</v>
      </c>
      <c r="F46" s="397">
        <v>79500856.5</v>
      </c>
      <c r="G46" s="399" t="s">
        <v>110</v>
      </c>
    </row>
    <row r="47" spans="1:8" x14ac:dyDescent="0.25">
      <c r="A47" s="236" t="s">
        <v>124</v>
      </c>
      <c r="B47" s="398"/>
      <c r="C47" s="399"/>
      <c r="D47" s="397"/>
      <c r="E47" s="397"/>
      <c r="F47" s="397"/>
      <c r="G47" s="399"/>
    </row>
    <row r="48" spans="1:8" ht="30" x14ac:dyDescent="0.25">
      <c r="A48" s="236" t="s">
        <v>125</v>
      </c>
      <c r="B48" s="293">
        <v>2120</v>
      </c>
      <c r="C48" s="294">
        <v>111</v>
      </c>
      <c r="D48" s="329"/>
      <c r="E48" s="329"/>
      <c r="F48" s="329"/>
      <c r="G48" s="328" t="s">
        <v>110</v>
      </c>
    </row>
    <row r="49" spans="1:7" ht="30" x14ac:dyDescent="0.25">
      <c r="A49" s="236" t="s">
        <v>125</v>
      </c>
      <c r="B49" s="293">
        <v>2120</v>
      </c>
      <c r="C49" s="294">
        <v>112</v>
      </c>
      <c r="D49" s="329">
        <f>справочно!D43+справочно!D47+справочно!D48+справочно!D49</f>
        <v>4473800</v>
      </c>
      <c r="E49" s="329">
        <f>справочно!E43</f>
        <v>3000</v>
      </c>
      <c r="F49" s="329">
        <f>E49</f>
        <v>3000</v>
      </c>
      <c r="G49" s="328" t="s">
        <v>110</v>
      </c>
    </row>
    <row r="50" spans="1:7" ht="30" x14ac:dyDescent="0.25">
      <c r="A50" s="236" t="s">
        <v>126</v>
      </c>
      <c r="B50" s="293">
        <v>2130</v>
      </c>
      <c r="C50" s="294">
        <v>113</v>
      </c>
      <c r="D50" s="328"/>
      <c r="E50" s="328"/>
      <c r="F50" s="328"/>
      <c r="G50" s="328" t="s">
        <v>110</v>
      </c>
    </row>
    <row r="51" spans="1:7" ht="45" x14ac:dyDescent="0.25">
      <c r="A51" s="236" t="s">
        <v>127</v>
      </c>
      <c r="B51" s="293">
        <v>2140</v>
      </c>
      <c r="C51" s="294">
        <v>119</v>
      </c>
      <c r="D51" s="332">
        <f>D52+D54</f>
        <v>23107831.279999997</v>
      </c>
      <c r="E51" s="332">
        <f t="shared" ref="E51:F51" si="2">E52+E54</f>
        <v>22908287.460000001</v>
      </c>
      <c r="F51" s="332">
        <f t="shared" si="2"/>
        <v>24009258.66</v>
      </c>
      <c r="G51" s="328" t="s">
        <v>110</v>
      </c>
    </row>
    <row r="52" spans="1:7" x14ac:dyDescent="0.25">
      <c r="A52" s="228" t="s">
        <v>3</v>
      </c>
      <c r="B52" s="398">
        <v>2141</v>
      </c>
      <c r="C52" s="399">
        <v>119</v>
      </c>
      <c r="D52" s="397">
        <f>справочно!D51+справочно!D52+справочно!D53+справочно!D54+справочно!D56</f>
        <v>23107831.279999997</v>
      </c>
      <c r="E52" s="397">
        <v>22908287.460000001</v>
      </c>
      <c r="F52" s="397">
        <v>24009258.66</v>
      </c>
      <c r="G52" s="399" t="s">
        <v>110</v>
      </c>
    </row>
    <row r="53" spans="1:7" x14ac:dyDescent="0.25">
      <c r="A53" s="236" t="s">
        <v>128</v>
      </c>
      <c r="B53" s="398"/>
      <c r="C53" s="399"/>
      <c r="D53" s="399"/>
      <c r="E53" s="399"/>
      <c r="F53" s="399"/>
      <c r="G53" s="399"/>
    </row>
    <row r="54" spans="1:7" x14ac:dyDescent="0.25">
      <c r="A54" s="236" t="s">
        <v>129</v>
      </c>
      <c r="B54" s="293">
        <v>2142</v>
      </c>
      <c r="C54" s="294">
        <v>119</v>
      </c>
      <c r="D54" s="329">
        <f>справочно!D55</f>
        <v>0</v>
      </c>
      <c r="E54" s="329">
        <v>0</v>
      </c>
      <c r="F54" s="329">
        <v>0</v>
      </c>
      <c r="G54" s="328" t="s">
        <v>110</v>
      </c>
    </row>
    <row r="55" spans="1:7" ht="30" x14ac:dyDescent="0.25">
      <c r="A55" s="236" t="s">
        <v>130</v>
      </c>
      <c r="B55" s="293">
        <v>2150</v>
      </c>
      <c r="C55" s="294">
        <v>131</v>
      </c>
      <c r="D55" s="330"/>
      <c r="E55" s="330"/>
      <c r="F55" s="330"/>
      <c r="G55" s="328" t="s">
        <v>110</v>
      </c>
    </row>
    <row r="56" spans="1:7" ht="45" x14ac:dyDescent="0.25">
      <c r="A56" s="228" t="s">
        <v>284</v>
      </c>
      <c r="B56" s="293">
        <v>2160</v>
      </c>
      <c r="C56" s="294">
        <v>133</v>
      </c>
      <c r="D56" s="330"/>
      <c r="E56" s="330"/>
      <c r="F56" s="330"/>
      <c r="G56" s="328"/>
    </row>
    <row r="57" spans="1:7" ht="30" x14ac:dyDescent="0.25">
      <c r="A57" s="228" t="s">
        <v>131</v>
      </c>
      <c r="B57" s="293">
        <v>2170</v>
      </c>
      <c r="C57" s="294">
        <v>134</v>
      </c>
      <c r="D57" s="330"/>
      <c r="E57" s="330"/>
      <c r="F57" s="330"/>
      <c r="G57" s="328" t="s">
        <v>110</v>
      </c>
    </row>
    <row r="58" spans="1:7" ht="45" x14ac:dyDescent="0.25">
      <c r="A58" s="228" t="s">
        <v>132</v>
      </c>
      <c r="B58" s="293">
        <v>2180</v>
      </c>
      <c r="C58" s="294">
        <v>139</v>
      </c>
      <c r="D58" s="330"/>
      <c r="E58" s="330"/>
      <c r="F58" s="330"/>
      <c r="G58" s="328" t="s">
        <v>110</v>
      </c>
    </row>
    <row r="59" spans="1:7" x14ac:dyDescent="0.25">
      <c r="A59" s="228" t="s">
        <v>3</v>
      </c>
      <c r="B59" s="398">
        <v>2181</v>
      </c>
      <c r="C59" s="399">
        <v>139</v>
      </c>
      <c r="D59" s="404"/>
      <c r="E59" s="404"/>
      <c r="F59" s="404"/>
      <c r="G59" s="399" t="s">
        <v>110</v>
      </c>
    </row>
    <row r="60" spans="1:7" x14ac:dyDescent="0.25">
      <c r="A60" s="236" t="s">
        <v>133</v>
      </c>
      <c r="B60" s="398"/>
      <c r="C60" s="399"/>
      <c r="D60" s="404"/>
      <c r="E60" s="404"/>
      <c r="F60" s="404"/>
      <c r="G60" s="399"/>
    </row>
    <row r="61" spans="1:7" x14ac:dyDescent="0.25">
      <c r="A61" s="229" t="s">
        <v>134</v>
      </c>
      <c r="B61" s="293">
        <v>2200</v>
      </c>
      <c r="C61" s="294">
        <v>300</v>
      </c>
      <c r="D61" s="332">
        <f>D62</f>
        <v>308900</v>
      </c>
      <c r="E61" s="332">
        <f>E62</f>
        <v>90000</v>
      </c>
      <c r="F61" s="332">
        <f>F62</f>
        <v>90000</v>
      </c>
      <c r="G61" s="328" t="s">
        <v>110</v>
      </c>
    </row>
    <row r="62" spans="1:7" x14ac:dyDescent="0.25">
      <c r="A62" s="228" t="s">
        <v>3</v>
      </c>
      <c r="B62" s="398">
        <v>2210</v>
      </c>
      <c r="C62" s="399">
        <v>320</v>
      </c>
      <c r="D62" s="397">
        <f>D64</f>
        <v>308900</v>
      </c>
      <c r="E62" s="397">
        <f>E64</f>
        <v>90000</v>
      </c>
      <c r="F62" s="397">
        <f>F64</f>
        <v>90000</v>
      </c>
      <c r="G62" s="399" t="s">
        <v>110</v>
      </c>
    </row>
    <row r="63" spans="1:7" ht="30" x14ac:dyDescent="0.25">
      <c r="A63" s="236" t="s">
        <v>135</v>
      </c>
      <c r="B63" s="398"/>
      <c r="C63" s="399"/>
      <c r="D63" s="397"/>
      <c r="E63" s="397"/>
      <c r="F63" s="397"/>
      <c r="G63" s="399"/>
    </row>
    <row r="64" spans="1:7" x14ac:dyDescent="0.25">
      <c r="A64" s="228" t="s">
        <v>5</v>
      </c>
      <c r="B64" s="398">
        <v>2211</v>
      </c>
      <c r="C64" s="399">
        <v>321</v>
      </c>
      <c r="D64" s="397">
        <f>справочно!D62</f>
        <v>308900</v>
      </c>
      <c r="E64" s="397">
        <f>справочно!E62</f>
        <v>90000</v>
      </c>
      <c r="F64" s="397">
        <f>E64</f>
        <v>90000</v>
      </c>
      <c r="G64" s="399" t="s">
        <v>110</v>
      </c>
    </row>
    <row r="65" spans="1:7" ht="30" x14ac:dyDescent="0.25">
      <c r="A65" s="248" t="s">
        <v>136</v>
      </c>
      <c r="B65" s="398"/>
      <c r="C65" s="399"/>
      <c r="D65" s="397"/>
      <c r="E65" s="397"/>
      <c r="F65" s="397"/>
      <c r="G65" s="399"/>
    </row>
    <row r="66" spans="1:7" ht="30" x14ac:dyDescent="0.25">
      <c r="A66" s="228" t="s">
        <v>199</v>
      </c>
      <c r="B66" s="293">
        <v>2212</v>
      </c>
      <c r="C66" s="293">
        <v>323</v>
      </c>
      <c r="D66" s="330"/>
      <c r="E66" s="330"/>
      <c r="F66" s="330"/>
      <c r="G66" s="328" t="s">
        <v>110</v>
      </c>
    </row>
    <row r="67" spans="1:7" ht="45" x14ac:dyDescent="0.25">
      <c r="A67" s="228" t="s">
        <v>137</v>
      </c>
      <c r="B67" s="293">
        <v>2220</v>
      </c>
      <c r="C67" s="294">
        <v>340</v>
      </c>
      <c r="D67" s="330"/>
      <c r="E67" s="330"/>
      <c r="F67" s="330"/>
      <c r="G67" s="328" t="s">
        <v>110</v>
      </c>
    </row>
    <row r="68" spans="1:7" ht="60" x14ac:dyDescent="0.25">
      <c r="A68" s="228" t="s">
        <v>138</v>
      </c>
      <c r="B68" s="293">
        <v>2230</v>
      </c>
      <c r="C68" s="294">
        <v>350</v>
      </c>
      <c r="D68" s="330"/>
      <c r="E68" s="330"/>
      <c r="F68" s="330"/>
      <c r="G68" s="328" t="s">
        <v>110</v>
      </c>
    </row>
    <row r="69" spans="1:7" x14ac:dyDescent="0.25">
      <c r="A69" s="228" t="s">
        <v>285</v>
      </c>
      <c r="B69" s="293">
        <v>2240</v>
      </c>
      <c r="C69" s="294">
        <v>360</v>
      </c>
      <c r="D69" s="107"/>
      <c r="E69" s="107"/>
      <c r="F69" s="107"/>
      <c r="G69" s="249" t="s">
        <v>110</v>
      </c>
    </row>
    <row r="70" spans="1:7" x14ac:dyDescent="0.25">
      <c r="A70" s="229" t="s">
        <v>139</v>
      </c>
      <c r="B70" s="293">
        <v>2300</v>
      </c>
      <c r="C70" s="293">
        <v>850</v>
      </c>
      <c r="D70" s="332">
        <f>D71+D73+D74</f>
        <v>1385945</v>
      </c>
      <c r="E70" s="332">
        <f>E71+E73</f>
        <v>1385945</v>
      </c>
      <c r="F70" s="332">
        <f>F71+F73</f>
        <v>1385945</v>
      </c>
      <c r="G70" s="328" t="s">
        <v>110</v>
      </c>
    </row>
    <row r="71" spans="1:7" x14ac:dyDescent="0.25">
      <c r="A71" s="228" t="s">
        <v>3</v>
      </c>
      <c r="B71" s="398">
        <v>2310</v>
      </c>
      <c r="C71" s="398">
        <v>851</v>
      </c>
      <c r="D71" s="397">
        <f>справочно!D68</f>
        <v>1385945</v>
      </c>
      <c r="E71" s="397">
        <f>D71</f>
        <v>1385945</v>
      </c>
      <c r="F71" s="397">
        <f>E71</f>
        <v>1385945</v>
      </c>
      <c r="G71" s="399" t="s">
        <v>110</v>
      </c>
    </row>
    <row r="72" spans="1:7" x14ac:dyDescent="0.25">
      <c r="A72" s="236" t="s">
        <v>140</v>
      </c>
      <c r="B72" s="398"/>
      <c r="C72" s="398"/>
      <c r="D72" s="397"/>
      <c r="E72" s="397"/>
      <c r="F72" s="397"/>
      <c r="G72" s="399"/>
    </row>
    <row r="73" spans="1:7" ht="45" x14ac:dyDescent="0.25">
      <c r="A73" s="236" t="s">
        <v>217</v>
      </c>
      <c r="B73" s="293">
        <v>2320</v>
      </c>
      <c r="C73" s="293">
        <v>852</v>
      </c>
      <c r="D73" s="329">
        <f>справочно!D69</f>
        <v>0</v>
      </c>
      <c r="E73" s="329">
        <f>D73</f>
        <v>0</v>
      </c>
      <c r="F73" s="329">
        <f>E73</f>
        <v>0</v>
      </c>
      <c r="G73" s="328" t="s">
        <v>110</v>
      </c>
    </row>
    <row r="74" spans="1:7" ht="30" x14ac:dyDescent="0.25">
      <c r="A74" s="236" t="s">
        <v>218</v>
      </c>
      <c r="B74" s="293">
        <v>2330</v>
      </c>
      <c r="C74" s="293">
        <v>853</v>
      </c>
      <c r="D74" s="329"/>
      <c r="E74" s="330"/>
      <c r="F74" s="330"/>
      <c r="G74" s="328" t="s">
        <v>110</v>
      </c>
    </row>
    <row r="75" spans="1:7" ht="28.5" x14ac:dyDescent="0.25">
      <c r="A75" s="229" t="s">
        <v>141</v>
      </c>
      <c r="B75" s="293">
        <v>2400</v>
      </c>
      <c r="C75" s="293" t="s">
        <v>110</v>
      </c>
      <c r="D75" s="330"/>
      <c r="E75" s="330"/>
      <c r="F75" s="330"/>
      <c r="G75" s="328" t="s">
        <v>110</v>
      </c>
    </row>
    <row r="76" spans="1:7" x14ac:dyDescent="0.25">
      <c r="A76" s="228" t="s">
        <v>5</v>
      </c>
      <c r="B76" s="398">
        <v>2410</v>
      </c>
      <c r="C76" s="398">
        <v>613</v>
      </c>
      <c r="D76" s="404"/>
      <c r="E76" s="404"/>
      <c r="F76" s="404"/>
      <c r="G76" s="399" t="s">
        <v>110</v>
      </c>
    </row>
    <row r="77" spans="1:7" x14ac:dyDescent="0.25">
      <c r="A77" s="236" t="s">
        <v>286</v>
      </c>
      <c r="B77" s="398"/>
      <c r="C77" s="398"/>
      <c r="D77" s="404"/>
      <c r="E77" s="404"/>
      <c r="F77" s="404"/>
      <c r="G77" s="399"/>
    </row>
    <row r="78" spans="1:7" x14ac:dyDescent="0.25">
      <c r="A78" s="236" t="s">
        <v>287</v>
      </c>
      <c r="B78" s="293">
        <v>2420</v>
      </c>
      <c r="C78" s="293">
        <v>623</v>
      </c>
      <c r="D78" s="330"/>
      <c r="E78" s="330"/>
      <c r="F78" s="330"/>
      <c r="G78" s="328"/>
    </row>
    <row r="79" spans="1:7" ht="45" x14ac:dyDescent="0.25">
      <c r="A79" s="236" t="s">
        <v>288</v>
      </c>
      <c r="B79" s="293">
        <v>2430</v>
      </c>
      <c r="C79" s="293">
        <v>634</v>
      </c>
      <c r="D79" s="330"/>
      <c r="E79" s="330"/>
      <c r="F79" s="330"/>
      <c r="G79" s="328"/>
    </row>
    <row r="80" spans="1:7" ht="30" x14ac:dyDescent="0.25">
      <c r="A80" s="236" t="s">
        <v>142</v>
      </c>
      <c r="B80" s="293">
        <v>2440</v>
      </c>
      <c r="C80" s="293">
        <v>810</v>
      </c>
      <c r="D80" s="330"/>
      <c r="E80" s="330"/>
      <c r="F80" s="330"/>
      <c r="G80" s="328"/>
    </row>
    <row r="81" spans="1:7" x14ac:dyDescent="0.25">
      <c r="A81" s="236" t="s">
        <v>143</v>
      </c>
      <c r="B81" s="293">
        <v>2450</v>
      </c>
      <c r="C81" s="293">
        <v>862</v>
      </c>
      <c r="D81" s="330"/>
      <c r="E81" s="330"/>
      <c r="F81" s="330"/>
      <c r="G81" s="328"/>
    </row>
    <row r="82" spans="1:7" ht="45" x14ac:dyDescent="0.25">
      <c r="A82" s="236" t="s">
        <v>144</v>
      </c>
      <c r="B82" s="293">
        <v>2460</v>
      </c>
      <c r="C82" s="293">
        <v>863</v>
      </c>
      <c r="D82" s="330"/>
      <c r="E82" s="330"/>
      <c r="F82" s="330"/>
      <c r="G82" s="328" t="s">
        <v>110</v>
      </c>
    </row>
    <row r="83" spans="1:7" ht="28.5" x14ac:dyDescent="0.25">
      <c r="A83" s="229" t="s">
        <v>145</v>
      </c>
      <c r="B83" s="293">
        <v>2500</v>
      </c>
      <c r="C83" s="293" t="s">
        <v>110</v>
      </c>
      <c r="D83" s="330"/>
      <c r="E83" s="330"/>
      <c r="F83" s="330"/>
      <c r="G83" s="328" t="s">
        <v>110</v>
      </c>
    </row>
    <row r="84" spans="1:7" ht="45" x14ac:dyDescent="0.25">
      <c r="A84" s="228" t="s">
        <v>146</v>
      </c>
      <c r="B84" s="293">
        <v>2520</v>
      </c>
      <c r="C84" s="294">
        <v>831</v>
      </c>
      <c r="D84" s="330"/>
      <c r="E84" s="330"/>
      <c r="F84" s="330"/>
      <c r="G84" s="328" t="s">
        <v>110</v>
      </c>
    </row>
    <row r="85" spans="1:7" x14ac:dyDescent="0.25">
      <c r="A85" s="229" t="s">
        <v>306</v>
      </c>
      <c r="B85" s="293">
        <v>2600</v>
      </c>
      <c r="C85" s="294" t="s">
        <v>110</v>
      </c>
      <c r="D85" s="332">
        <f>D89+D112+D113</f>
        <v>40848236.160000004</v>
      </c>
      <c r="E85" s="332">
        <f>E89+E112+E113</f>
        <v>26888211.039999999</v>
      </c>
      <c r="F85" s="332">
        <f>F89+F112+F113</f>
        <v>24787239.840000004</v>
      </c>
      <c r="G85" s="330"/>
    </row>
    <row r="86" spans="1:7" x14ac:dyDescent="0.25">
      <c r="A86" s="228" t="s">
        <v>3</v>
      </c>
      <c r="B86" s="398">
        <v>2610</v>
      </c>
      <c r="C86" s="399">
        <v>241</v>
      </c>
      <c r="D86" s="404"/>
      <c r="E86" s="404"/>
      <c r="F86" s="404"/>
      <c r="G86" s="404"/>
    </row>
    <row r="87" spans="1:7" ht="30" x14ac:dyDescent="0.25">
      <c r="A87" s="228" t="s">
        <v>147</v>
      </c>
      <c r="B87" s="398"/>
      <c r="C87" s="399"/>
      <c r="D87" s="404"/>
      <c r="E87" s="404"/>
      <c r="F87" s="404"/>
      <c r="G87" s="404"/>
    </row>
    <row r="88" spans="1:7" ht="30" x14ac:dyDescent="0.25">
      <c r="A88" s="228" t="s">
        <v>148</v>
      </c>
      <c r="B88" s="293">
        <v>2630</v>
      </c>
      <c r="C88" s="294">
        <v>243</v>
      </c>
      <c r="D88" s="330"/>
      <c r="E88" s="330"/>
      <c r="F88" s="330"/>
      <c r="G88" s="330"/>
    </row>
    <row r="89" spans="1:7" x14ac:dyDescent="0.25">
      <c r="A89" s="228" t="s">
        <v>149</v>
      </c>
      <c r="B89" s="293">
        <v>2640</v>
      </c>
      <c r="C89" s="294">
        <v>244</v>
      </c>
      <c r="D89" s="332">
        <f>D90+D92+D93+D95+D99+D102+D103+D110+D109</f>
        <v>31902184.310000002</v>
      </c>
      <c r="E89" s="332">
        <f>E90+E92+E93+E95+E99+E102+E103+E110+E109</f>
        <v>17584317.120000001</v>
      </c>
      <c r="F89" s="332">
        <f>F90+F92+F93+F95+F99+F102+F103+F110+F109</f>
        <v>15483345.920000002</v>
      </c>
      <c r="G89" s="330"/>
    </row>
    <row r="90" spans="1:7" x14ac:dyDescent="0.25">
      <c r="A90" s="228" t="s">
        <v>3</v>
      </c>
      <c r="B90" s="398">
        <v>2641</v>
      </c>
      <c r="C90" s="398">
        <v>244</v>
      </c>
      <c r="D90" s="397">
        <f>справочно!D88+справочно!D89</f>
        <v>4705155.74</v>
      </c>
      <c r="E90" s="397">
        <f>справочно!E88</f>
        <v>69955.740000000005</v>
      </c>
      <c r="F90" s="397">
        <f>E90</f>
        <v>69955.740000000005</v>
      </c>
      <c r="G90" s="399"/>
    </row>
    <row r="91" spans="1:7" x14ac:dyDescent="0.25">
      <c r="A91" s="228" t="s">
        <v>200</v>
      </c>
      <c r="B91" s="398"/>
      <c r="C91" s="398"/>
      <c r="D91" s="397"/>
      <c r="E91" s="397"/>
      <c r="F91" s="397"/>
      <c r="G91" s="399"/>
    </row>
    <row r="92" spans="1:7" x14ac:dyDescent="0.25">
      <c r="A92" s="228" t="s">
        <v>201</v>
      </c>
      <c r="B92" s="293">
        <v>2642</v>
      </c>
      <c r="C92" s="293">
        <v>244</v>
      </c>
      <c r="D92" s="329">
        <f>справочно!D90</f>
        <v>0</v>
      </c>
      <c r="E92" s="329">
        <f>D92</f>
        <v>0</v>
      </c>
      <c r="F92" s="329">
        <f>E92</f>
        <v>0</v>
      </c>
      <c r="G92" s="330"/>
    </row>
    <row r="93" spans="1:7" x14ac:dyDescent="0.25">
      <c r="A93" s="228" t="s">
        <v>202</v>
      </c>
      <c r="B93" s="293">
        <v>2643</v>
      </c>
      <c r="C93" s="293">
        <v>244</v>
      </c>
      <c r="D93" s="329">
        <f>справочно!D91+справочно!H92</f>
        <v>380777.99</v>
      </c>
      <c r="E93" s="329">
        <v>396009.11</v>
      </c>
      <c r="F93" s="329">
        <f>E93</f>
        <v>396009.11</v>
      </c>
      <c r="G93" s="330"/>
    </row>
    <row r="94" spans="1:7" x14ac:dyDescent="0.25">
      <c r="A94" s="228" t="s">
        <v>203</v>
      </c>
      <c r="B94" s="293">
        <v>2644</v>
      </c>
      <c r="C94" s="293">
        <v>244</v>
      </c>
      <c r="D94" s="330"/>
      <c r="E94" s="330"/>
      <c r="F94" s="330"/>
      <c r="G94" s="330"/>
    </row>
    <row r="95" spans="1:7" x14ac:dyDescent="0.25">
      <c r="A95" s="228" t="s">
        <v>214</v>
      </c>
      <c r="B95" s="293">
        <v>2645</v>
      </c>
      <c r="C95" s="293">
        <v>244</v>
      </c>
      <c r="D95" s="329">
        <f>справочно!D93</f>
        <v>2662938.61</v>
      </c>
      <c r="E95" s="329">
        <f>справочно!E93</f>
        <v>1867938.6099999999</v>
      </c>
      <c r="F95" s="329">
        <v>1367938.61</v>
      </c>
      <c r="G95" s="330"/>
    </row>
    <row r="96" spans="1:7" x14ac:dyDescent="0.25">
      <c r="A96" s="228" t="s">
        <v>3</v>
      </c>
      <c r="B96" s="398"/>
      <c r="C96" s="398"/>
      <c r="D96" s="397"/>
      <c r="E96" s="397"/>
      <c r="F96" s="397"/>
      <c r="G96" s="399"/>
    </row>
    <row r="97" spans="1:8" x14ac:dyDescent="0.25">
      <c r="A97" s="236" t="s">
        <v>205</v>
      </c>
      <c r="B97" s="398"/>
      <c r="C97" s="398"/>
      <c r="D97" s="397"/>
      <c r="E97" s="399"/>
      <c r="F97" s="399"/>
      <c r="G97" s="399"/>
    </row>
    <row r="98" spans="1:8" x14ac:dyDescent="0.25">
      <c r="A98" s="236" t="s">
        <v>206</v>
      </c>
      <c r="B98" s="293"/>
      <c r="C98" s="293"/>
      <c r="D98" s="329"/>
      <c r="E98" s="329"/>
      <c r="F98" s="329"/>
      <c r="G98" s="330"/>
    </row>
    <row r="99" spans="1:8" x14ac:dyDescent="0.25">
      <c r="A99" s="228" t="s">
        <v>204</v>
      </c>
      <c r="B99" s="293">
        <v>2646</v>
      </c>
      <c r="C99" s="293">
        <v>244</v>
      </c>
      <c r="D99" s="329">
        <f>справочно!D94+справочно!H95</f>
        <v>4200000</v>
      </c>
      <c r="E99" s="329">
        <v>1200000</v>
      </c>
      <c r="F99" s="329">
        <v>1000000</v>
      </c>
      <c r="G99" s="330"/>
    </row>
    <row r="100" spans="1:8" x14ac:dyDescent="0.25">
      <c r="A100" s="228" t="s">
        <v>44</v>
      </c>
      <c r="B100" s="398"/>
      <c r="C100" s="398"/>
      <c r="D100" s="399"/>
      <c r="E100" s="399"/>
      <c r="F100" s="399"/>
      <c r="G100" s="399"/>
    </row>
    <row r="101" spans="1:8" x14ac:dyDescent="0.25">
      <c r="A101" s="228" t="s">
        <v>207</v>
      </c>
      <c r="B101" s="398"/>
      <c r="C101" s="398"/>
      <c r="D101" s="399"/>
      <c r="E101" s="399"/>
      <c r="F101" s="399"/>
      <c r="G101" s="399"/>
    </row>
    <row r="102" spans="1:8" x14ac:dyDescent="0.25">
      <c r="A102" s="228" t="s">
        <v>213</v>
      </c>
      <c r="B102" s="293">
        <v>2647</v>
      </c>
      <c r="C102" s="293">
        <v>244</v>
      </c>
      <c r="D102" s="329">
        <f>справочно!D97+справочно!H98+справочно!H96</f>
        <v>3539740.09</v>
      </c>
      <c r="E102" s="329">
        <v>2539740.09</v>
      </c>
      <c r="F102" s="329">
        <v>939740.09</v>
      </c>
      <c r="G102" s="330"/>
    </row>
    <row r="103" spans="1:8" x14ac:dyDescent="0.25">
      <c r="A103" s="228" t="s">
        <v>212</v>
      </c>
      <c r="B103" s="293">
        <v>2648</v>
      </c>
      <c r="C103" s="293">
        <v>244</v>
      </c>
      <c r="D103" s="329">
        <f>справочно!D98+справочно!D99+справочно!D100+справочно!D101</f>
        <v>16409571.880000001</v>
      </c>
      <c r="E103" s="329">
        <v>11506673.57</v>
      </c>
      <c r="F103" s="329">
        <f>11506673.57-3446571.2+3645600</f>
        <v>11705702.370000001</v>
      </c>
      <c r="G103" s="330"/>
      <c r="H103" s="94"/>
    </row>
    <row r="104" spans="1:8" x14ac:dyDescent="0.25">
      <c r="A104" s="228" t="s">
        <v>3</v>
      </c>
      <c r="B104" s="398"/>
      <c r="C104" s="398"/>
      <c r="D104" s="397">
        <v>40000</v>
      </c>
      <c r="E104" s="397">
        <f t="shared" ref="E104:F104" si="3">D104</f>
        <v>40000</v>
      </c>
      <c r="F104" s="397">
        <f t="shared" si="3"/>
        <v>40000</v>
      </c>
      <c r="G104" s="399"/>
    </row>
    <row r="105" spans="1:8" x14ac:dyDescent="0.25">
      <c r="A105" s="228" t="s">
        <v>208</v>
      </c>
      <c r="B105" s="398"/>
      <c r="C105" s="398"/>
      <c r="D105" s="397"/>
      <c r="E105" s="397"/>
      <c r="F105" s="397"/>
      <c r="G105" s="399"/>
    </row>
    <row r="106" spans="1:8" x14ac:dyDescent="0.25">
      <c r="A106" s="228" t="s">
        <v>209</v>
      </c>
      <c r="B106" s="293"/>
      <c r="C106" s="293"/>
      <c r="D106" s="329">
        <v>0</v>
      </c>
      <c r="E106" s="329">
        <f t="shared" ref="E106:F108" si="4">D106</f>
        <v>0</v>
      </c>
      <c r="F106" s="329">
        <f t="shared" si="4"/>
        <v>0</v>
      </c>
      <c r="G106" s="330"/>
    </row>
    <row r="107" spans="1:8" x14ac:dyDescent="0.25">
      <c r="A107" s="228" t="s">
        <v>210</v>
      </c>
      <c r="B107" s="293"/>
      <c r="C107" s="293"/>
      <c r="D107" s="329">
        <v>7000000</v>
      </c>
      <c r="E107" s="329">
        <f t="shared" si="4"/>
        <v>7000000</v>
      </c>
      <c r="F107" s="329">
        <f t="shared" si="4"/>
        <v>7000000</v>
      </c>
      <c r="G107" s="330"/>
    </row>
    <row r="108" spans="1:8" x14ac:dyDescent="0.25">
      <c r="A108" s="228" t="s">
        <v>211</v>
      </c>
      <c r="B108" s="293"/>
      <c r="C108" s="293"/>
      <c r="D108" s="329">
        <v>250000</v>
      </c>
      <c r="E108" s="329">
        <f t="shared" si="4"/>
        <v>250000</v>
      </c>
      <c r="F108" s="329">
        <f t="shared" si="4"/>
        <v>250000</v>
      </c>
      <c r="G108" s="330"/>
    </row>
    <row r="109" spans="1:8" x14ac:dyDescent="0.25">
      <c r="A109" s="228" t="s">
        <v>409</v>
      </c>
      <c r="B109" s="293"/>
      <c r="C109" s="293">
        <v>244</v>
      </c>
      <c r="D109" s="329">
        <f>справочно!D102</f>
        <v>4000</v>
      </c>
      <c r="E109" s="329">
        <f>D109</f>
        <v>4000</v>
      </c>
      <c r="F109" s="329">
        <f>E109</f>
        <v>4000</v>
      </c>
      <c r="G109" s="330"/>
      <c r="H109" s="94"/>
    </row>
    <row r="110" spans="1:8" x14ac:dyDescent="0.25">
      <c r="A110" s="228" t="s">
        <v>493</v>
      </c>
      <c r="B110" s="293"/>
      <c r="C110" s="293">
        <v>244</v>
      </c>
      <c r="D110" s="329">
        <f>справочно!D103</f>
        <v>0</v>
      </c>
      <c r="E110" s="329">
        <f>D110</f>
        <v>0</v>
      </c>
      <c r="F110" s="329">
        <f>E110</f>
        <v>0</v>
      </c>
      <c r="G110" s="330"/>
      <c r="H110" s="94"/>
    </row>
    <row r="111" spans="1:8" ht="45" x14ac:dyDescent="0.25">
      <c r="A111" s="228" t="s">
        <v>308</v>
      </c>
      <c r="B111" s="293">
        <v>2650</v>
      </c>
      <c r="C111" s="293">
        <v>246</v>
      </c>
      <c r="D111" s="330"/>
      <c r="E111" s="330"/>
      <c r="F111" s="330"/>
      <c r="G111" s="330"/>
    </row>
    <row r="112" spans="1:8" ht="30" x14ac:dyDescent="0.25">
      <c r="A112" s="228" t="s">
        <v>199</v>
      </c>
      <c r="B112" s="293">
        <v>2640</v>
      </c>
      <c r="C112" s="293">
        <v>323</v>
      </c>
      <c r="D112" s="329"/>
      <c r="E112" s="329"/>
      <c r="F112" s="329"/>
      <c r="G112" s="330"/>
    </row>
    <row r="113" spans="1:9" x14ac:dyDescent="0.25">
      <c r="A113" s="228" t="s">
        <v>309</v>
      </c>
      <c r="B113" s="293">
        <v>2660</v>
      </c>
      <c r="C113" s="293">
        <v>247</v>
      </c>
      <c r="D113" s="329">
        <f>справочно!D104+справочно!D105</f>
        <v>8946051.8499999996</v>
      </c>
      <c r="E113" s="329">
        <v>9303893.9199999999</v>
      </c>
      <c r="F113" s="329">
        <f>E113</f>
        <v>9303893.9199999999</v>
      </c>
      <c r="G113" s="330"/>
    </row>
    <row r="114" spans="1:9" ht="30" x14ac:dyDescent="0.25">
      <c r="A114" s="228" t="s">
        <v>150</v>
      </c>
      <c r="B114" s="293">
        <v>2700</v>
      </c>
      <c r="C114" s="294">
        <v>400</v>
      </c>
      <c r="D114" s="330"/>
      <c r="E114" s="330"/>
      <c r="F114" s="330"/>
      <c r="G114" s="330"/>
    </row>
    <row r="115" spans="1:9" x14ac:dyDescent="0.25">
      <c r="A115" s="228" t="s">
        <v>3</v>
      </c>
      <c r="B115" s="398">
        <v>2710</v>
      </c>
      <c r="C115" s="399">
        <v>406</v>
      </c>
      <c r="D115" s="404"/>
      <c r="E115" s="404"/>
      <c r="F115" s="404"/>
      <c r="G115" s="404"/>
    </row>
    <row r="116" spans="1:9" ht="30" x14ac:dyDescent="0.25">
      <c r="A116" s="228" t="s">
        <v>151</v>
      </c>
      <c r="B116" s="398"/>
      <c r="C116" s="399"/>
      <c r="D116" s="404"/>
      <c r="E116" s="404"/>
      <c r="F116" s="404"/>
      <c r="G116" s="404"/>
    </row>
    <row r="117" spans="1:9" ht="45" x14ac:dyDescent="0.25">
      <c r="A117" s="228" t="s">
        <v>152</v>
      </c>
      <c r="B117" s="293">
        <v>2720</v>
      </c>
      <c r="C117" s="294">
        <v>407</v>
      </c>
      <c r="D117" s="330"/>
      <c r="E117" s="330"/>
      <c r="F117" s="330"/>
      <c r="G117" s="330"/>
    </row>
    <row r="118" spans="1:9" x14ac:dyDescent="0.25">
      <c r="A118" s="228" t="s">
        <v>310</v>
      </c>
      <c r="B118" s="293">
        <v>2800</v>
      </c>
      <c r="C118" s="294">
        <v>880</v>
      </c>
      <c r="D118" s="330"/>
      <c r="E118" s="330"/>
      <c r="F118" s="330"/>
      <c r="G118" s="330"/>
    </row>
    <row r="119" spans="1:9" x14ac:dyDescent="0.25">
      <c r="A119" s="250" t="s">
        <v>311</v>
      </c>
      <c r="B119" s="293">
        <v>3000</v>
      </c>
      <c r="C119" s="294">
        <v>100</v>
      </c>
      <c r="D119" s="330"/>
      <c r="E119" s="330"/>
      <c r="F119" s="330"/>
      <c r="G119" s="328" t="s">
        <v>110</v>
      </c>
    </row>
    <row r="120" spans="1:9" x14ac:dyDescent="0.25">
      <c r="A120" s="228" t="s">
        <v>3</v>
      </c>
      <c r="B120" s="398">
        <v>3010</v>
      </c>
      <c r="C120" s="404"/>
      <c r="D120" s="404"/>
      <c r="E120" s="404"/>
      <c r="F120" s="404"/>
      <c r="G120" s="399" t="s">
        <v>110</v>
      </c>
    </row>
    <row r="121" spans="1:9" x14ac:dyDescent="0.25">
      <c r="A121" s="228" t="s">
        <v>153</v>
      </c>
      <c r="B121" s="398"/>
      <c r="C121" s="404"/>
      <c r="D121" s="404"/>
      <c r="E121" s="404"/>
      <c r="F121" s="404"/>
      <c r="G121" s="399"/>
    </row>
    <row r="122" spans="1:9" x14ac:dyDescent="0.25">
      <c r="A122" s="228" t="s">
        <v>154</v>
      </c>
      <c r="B122" s="293">
        <v>3020</v>
      </c>
      <c r="C122" s="296"/>
      <c r="D122" s="330"/>
      <c r="E122" s="330"/>
      <c r="F122" s="330"/>
      <c r="G122" s="328" t="s">
        <v>110</v>
      </c>
    </row>
    <row r="123" spans="1:9" x14ac:dyDescent="0.25">
      <c r="A123" s="228" t="s">
        <v>155</v>
      </c>
      <c r="B123" s="293">
        <v>3030</v>
      </c>
      <c r="C123" s="296"/>
      <c r="D123" s="330"/>
      <c r="E123" s="330"/>
      <c r="F123" s="330"/>
      <c r="G123" s="328" t="s">
        <v>110</v>
      </c>
    </row>
    <row r="124" spans="1:9" x14ac:dyDescent="0.25">
      <c r="A124" s="250" t="s">
        <v>313</v>
      </c>
      <c r="B124" s="293">
        <v>4000</v>
      </c>
      <c r="C124" s="294" t="s">
        <v>110</v>
      </c>
      <c r="D124" s="330"/>
      <c r="E124" s="330"/>
      <c r="F124" s="330"/>
      <c r="G124" s="328" t="s">
        <v>110</v>
      </c>
    </row>
    <row r="125" spans="1:9" x14ac:dyDescent="0.25">
      <c r="A125" s="228" t="s">
        <v>5</v>
      </c>
      <c r="B125" s="398">
        <v>4010</v>
      </c>
      <c r="C125" s="399">
        <v>610</v>
      </c>
      <c r="D125" s="404"/>
      <c r="E125" s="404"/>
      <c r="F125" s="404"/>
      <c r="G125" s="399" t="s">
        <v>110</v>
      </c>
      <c r="I125" s="94"/>
    </row>
    <row r="126" spans="1:9" x14ac:dyDescent="0.25">
      <c r="A126" s="228" t="s">
        <v>156</v>
      </c>
      <c r="B126" s="398"/>
      <c r="C126" s="399"/>
      <c r="D126" s="404"/>
      <c r="E126" s="404"/>
      <c r="F126" s="404"/>
      <c r="G126" s="399"/>
    </row>
    <row r="128" spans="1:9" x14ac:dyDescent="0.25">
      <c r="A128" s="251" t="s">
        <v>157</v>
      </c>
    </row>
    <row r="129" spans="1:7" x14ac:dyDescent="0.25">
      <c r="A129" s="409" t="s">
        <v>301</v>
      </c>
      <c r="B129" s="409"/>
      <c r="C129" s="409"/>
      <c r="D129" s="409"/>
      <c r="E129" s="409"/>
      <c r="F129" s="409"/>
      <c r="G129" s="409"/>
    </row>
    <row r="130" spans="1:7" x14ac:dyDescent="0.25">
      <c r="A130" s="410" t="s">
        <v>302</v>
      </c>
      <c r="B130" s="410"/>
      <c r="C130" s="410"/>
      <c r="D130" s="410"/>
      <c r="E130" s="410"/>
      <c r="F130" s="410"/>
      <c r="G130" s="410"/>
    </row>
    <row r="131" spans="1:7" x14ac:dyDescent="0.25">
      <c r="A131" s="410" t="s">
        <v>305</v>
      </c>
      <c r="B131" s="410"/>
      <c r="C131" s="410"/>
      <c r="D131" s="410"/>
      <c r="E131" s="410"/>
      <c r="F131" s="410"/>
      <c r="G131" s="410"/>
    </row>
    <row r="132" spans="1:7" x14ac:dyDescent="0.25">
      <c r="A132" s="409" t="s">
        <v>307</v>
      </c>
      <c r="B132" s="409"/>
      <c r="C132" s="409"/>
      <c r="D132" s="409"/>
      <c r="E132" s="409"/>
      <c r="F132" s="409"/>
      <c r="G132" s="409"/>
    </row>
    <row r="133" spans="1:7" x14ac:dyDescent="0.25">
      <c r="A133" s="409" t="s">
        <v>312</v>
      </c>
      <c r="B133" s="409"/>
      <c r="C133" s="409"/>
      <c r="D133" s="409"/>
      <c r="E133" s="409"/>
      <c r="F133" s="409"/>
      <c r="G133" s="409"/>
    </row>
    <row r="134" spans="1:7" x14ac:dyDescent="0.25">
      <c r="A134" s="409" t="s">
        <v>314</v>
      </c>
      <c r="B134" s="409"/>
      <c r="C134" s="409"/>
      <c r="D134" s="409"/>
      <c r="E134" s="409"/>
      <c r="F134" s="409"/>
      <c r="G134" s="409"/>
    </row>
    <row r="1305" spans="10:10" x14ac:dyDescent="0.25">
      <c r="J1305" s="50"/>
    </row>
  </sheetData>
  <mergeCells count="137">
    <mergeCell ref="A133:G133"/>
    <mergeCell ref="A134:G134"/>
    <mergeCell ref="A130:G130"/>
    <mergeCell ref="A131:G131"/>
    <mergeCell ref="A132:G132"/>
    <mergeCell ref="A129:G129"/>
    <mergeCell ref="B104:B105"/>
    <mergeCell ref="G100:G101"/>
    <mergeCell ref="F100:F101"/>
    <mergeCell ref="E100:E101"/>
    <mergeCell ref="F104:F105"/>
    <mergeCell ref="E104:E105"/>
    <mergeCell ref="D104:D105"/>
    <mergeCell ref="C104:C105"/>
    <mergeCell ref="F115:F116"/>
    <mergeCell ref="G115:G116"/>
    <mergeCell ref="B86:B87"/>
    <mergeCell ref="B115:B116"/>
    <mergeCell ref="C115:C116"/>
    <mergeCell ref="D115:D116"/>
    <mergeCell ref="C100:C101"/>
    <mergeCell ref="B100:B101"/>
    <mergeCell ref="G104:G105"/>
    <mergeCell ref="G64:G65"/>
    <mergeCell ref="B62:B63"/>
    <mergeCell ref="C62:C63"/>
    <mergeCell ref="B96:B97"/>
    <mergeCell ref="B76:B77"/>
    <mergeCell ref="B90:B91"/>
    <mergeCell ref="C90:C91"/>
    <mergeCell ref="D100:D101"/>
    <mergeCell ref="C86:C87"/>
    <mergeCell ref="D86:D87"/>
    <mergeCell ref="G90:G91"/>
    <mergeCell ref="F90:F91"/>
    <mergeCell ref="G96:G97"/>
    <mergeCell ref="F96:F97"/>
    <mergeCell ref="E96:E97"/>
    <mergeCell ref="D96:D97"/>
    <mergeCell ref="E90:E91"/>
    <mergeCell ref="A1:G1"/>
    <mergeCell ref="E120:E121"/>
    <mergeCell ref="F120:F121"/>
    <mergeCell ref="G120:G121"/>
    <mergeCell ref="B125:B126"/>
    <mergeCell ref="C125:C126"/>
    <mergeCell ref="D125:D126"/>
    <mergeCell ref="E125:E126"/>
    <mergeCell ref="F125:F126"/>
    <mergeCell ref="G125:G126"/>
    <mergeCell ref="B120:B121"/>
    <mergeCell ref="C120:C121"/>
    <mergeCell ref="D120:D121"/>
    <mergeCell ref="E86:E87"/>
    <mergeCell ref="F86:F87"/>
    <mergeCell ref="G86:G87"/>
    <mergeCell ref="G76:G77"/>
    <mergeCell ref="B71:B72"/>
    <mergeCell ref="C71:C72"/>
    <mergeCell ref="D71:D72"/>
    <mergeCell ref="E115:E116"/>
    <mergeCell ref="A3:A4"/>
    <mergeCell ref="B3:B4"/>
    <mergeCell ref="C3:C4"/>
    <mergeCell ref="D3:G3"/>
    <mergeCell ref="B46:B47"/>
    <mergeCell ref="C46:C47"/>
    <mergeCell ref="D46:D47"/>
    <mergeCell ref="E46:E47"/>
    <mergeCell ref="B44:B45"/>
    <mergeCell ref="C44:C45"/>
    <mergeCell ref="D44:D45"/>
    <mergeCell ref="G44:G45"/>
    <mergeCell ref="G46:G47"/>
    <mergeCell ref="E15:E16"/>
    <mergeCell ref="F15:F16"/>
    <mergeCell ref="G15:G16"/>
    <mergeCell ref="B15:B16"/>
    <mergeCell ref="C15:C16"/>
    <mergeCell ref="E9:E10"/>
    <mergeCell ref="F9:F10"/>
    <mergeCell ref="G9:G10"/>
    <mergeCell ref="B12:B13"/>
    <mergeCell ref="C12:C13"/>
    <mergeCell ref="D12:D13"/>
    <mergeCell ref="E12:E13"/>
    <mergeCell ref="F12:F13"/>
    <mergeCell ref="G12:G13"/>
    <mergeCell ref="B9:B10"/>
    <mergeCell ref="C9:C10"/>
    <mergeCell ref="D9:D10"/>
    <mergeCell ref="G20:G21"/>
    <mergeCell ref="F20:F21"/>
    <mergeCell ref="E20:E21"/>
    <mergeCell ref="D20:D21"/>
    <mergeCell ref="C20:C21"/>
    <mergeCell ref="F52:F53"/>
    <mergeCell ref="C76:C77"/>
    <mergeCell ref="D76:D77"/>
    <mergeCell ref="E76:E77"/>
    <mergeCell ref="F76:F77"/>
    <mergeCell ref="G52:G53"/>
    <mergeCell ref="G59:G60"/>
    <mergeCell ref="G62:G63"/>
    <mergeCell ref="C25:C26"/>
    <mergeCell ref="D25:D26"/>
    <mergeCell ref="E25:E26"/>
    <mergeCell ref="F25:F26"/>
    <mergeCell ref="G25:G26"/>
    <mergeCell ref="E44:E45"/>
    <mergeCell ref="D64:D65"/>
    <mergeCell ref="E64:E65"/>
    <mergeCell ref="F64:F65"/>
    <mergeCell ref="D90:D91"/>
    <mergeCell ref="C96:C97"/>
    <mergeCell ref="G71:G72"/>
    <mergeCell ref="D15:D16"/>
    <mergeCell ref="B20:B21"/>
    <mergeCell ref="D62:D63"/>
    <mergeCell ref="E71:E72"/>
    <mergeCell ref="F71:F72"/>
    <mergeCell ref="B52:B53"/>
    <mergeCell ref="C52:C53"/>
    <mergeCell ref="D52:D53"/>
    <mergeCell ref="F44:F45"/>
    <mergeCell ref="F46:F47"/>
    <mergeCell ref="F59:F60"/>
    <mergeCell ref="F62:F63"/>
    <mergeCell ref="E52:E53"/>
    <mergeCell ref="B59:B60"/>
    <mergeCell ref="C59:C60"/>
    <mergeCell ref="D59:D60"/>
    <mergeCell ref="E59:E60"/>
    <mergeCell ref="B25:B26"/>
    <mergeCell ref="E62:E63"/>
    <mergeCell ref="B64:B65"/>
    <mergeCell ref="C64:C65"/>
  </mergeCells>
  <pageMargins left="0.98425196850393704" right="0.59055118110236227" top="0.59055118110236227" bottom="0.59055118110236227" header="0.31496062992125984" footer="0.31496062992125984"/>
  <pageSetup paperSize="9" scale="52" fitToHeight="0" orientation="portrait" r:id="rId1"/>
  <rowBreaks count="1" manualBreakCount="1">
    <brk id="69"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J124"/>
  <sheetViews>
    <sheetView view="pageBreakPreview" topLeftCell="A25" zoomScaleNormal="100" zoomScaleSheetLayoutView="100" workbookViewId="0">
      <selection activeCell="F46" activeCellId="3" sqref="E41 F44 F45 F46"/>
    </sheetView>
  </sheetViews>
  <sheetFormatPr defaultColWidth="0.85546875" defaultRowHeight="11.25" x14ac:dyDescent="0.2"/>
  <cols>
    <col min="1" max="1" width="39" style="136" customWidth="1"/>
    <col min="2" max="2" width="8.7109375" style="137" customWidth="1"/>
    <col min="3" max="3" width="13" style="104" customWidth="1"/>
    <col min="4" max="4" width="13.85546875" style="104" customWidth="1"/>
    <col min="5" max="5" width="15.140625" style="104" customWidth="1"/>
    <col min="6" max="6" width="14.28515625" style="104" customWidth="1"/>
    <col min="7" max="7" width="12" style="104" customWidth="1"/>
    <col min="8" max="8" width="14.42578125" style="104" customWidth="1"/>
    <col min="9" max="9" width="11.85546875" style="104" customWidth="1"/>
    <col min="10" max="194" width="15.7109375" style="104" customWidth="1"/>
    <col min="195" max="256" width="0.85546875" style="104"/>
    <col min="257" max="257" width="39" style="104" customWidth="1"/>
    <col min="258" max="258" width="8.7109375" style="104" customWidth="1"/>
    <col min="259" max="259" width="13.28515625" style="104" customWidth="1"/>
    <col min="260" max="260" width="13.85546875" style="104" customWidth="1"/>
    <col min="261" max="261" width="15.140625" style="104" customWidth="1"/>
    <col min="262" max="262" width="14.28515625" style="104" customWidth="1"/>
    <col min="263" max="263" width="12" style="104" customWidth="1"/>
    <col min="264" max="264" width="11.28515625" style="104" customWidth="1"/>
    <col min="265" max="265" width="11.85546875" style="104" customWidth="1"/>
    <col min="266" max="450" width="15.7109375" style="104" customWidth="1"/>
    <col min="451" max="512" width="0.85546875" style="104"/>
    <col min="513" max="513" width="39" style="104" customWidth="1"/>
    <col min="514" max="514" width="8.7109375" style="104" customWidth="1"/>
    <col min="515" max="515" width="13.28515625" style="104" customWidth="1"/>
    <col min="516" max="516" width="13.85546875" style="104" customWidth="1"/>
    <col min="517" max="517" width="15.140625" style="104" customWidth="1"/>
    <col min="518" max="518" width="14.28515625" style="104" customWidth="1"/>
    <col min="519" max="519" width="12" style="104" customWidth="1"/>
    <col min="520" max="520" width="11.28515625" style="104" customWidth="1"/>
    <col min="521" max="521" width="11.85546875" style="104" customWidth="1"/>
    <col min="522" max="706" width="15.7109375" style="104" customWidth="1"/>
    <col min="707" max="768" width="0.85546875" style="104"/>
    <col min="769" max="769" width="39" style="104" customWidth="1"/>
    <col min="770" max="770" width="8.7109375" style="104" customWidth="1"/>
    <col min="771" max="771" width="13.28515625" style="104" customWidth="1"/>
    <col min="772" max="772" width="13.85546875" style="104" customWidth="1"/>
    <col min="773" max="773" width="15.140625" style="104" customWidth="1"/>
    <col min="774" max="774" width="14.28515625" style="104" customWidth="1"/>
    <col min="775" max="775" width="12" style="104" customWidth="1"/>
    <col min="776" max="776" width="11.28515625" style="104" customWidth="1"/>
    <col min="777" max="777" width="11.85546875" style="104" customWidth="1"/>
    <col min="778" max="962" width="15.7109375" style="104" customWidth="1"/>
    <col min="963" max="1024" width="0.85546875" style="104"/>
    <col min="1025" max="1025" width="39" style="104" customWidth="1"/>
    <col min="1026" max="1026" width="8.7109375" style="104" customWidth="1"/>
    <col min="1027" max="1027" width="13.28515625" style="104" customWidth="1"/>
    <col min="1028" max="1028" width="13.85546875" style="104" customWidth="1"/>
    <col min="1029" max="1029" width="15.140625" style="104" customWidth="1"/>
    <col min="1030" max="1030" width="14.28515625" style="104" customWidth="1"/>
    <col min="1031" max="1031" width="12" style="104" customWidth="1"/>
    <col min="1032" max="1032" width="11.28515625" style="104" customWidth="1"/>
    <col min="1033" max="1033" width="11.85546875" style="104" customWidth="1"/>
    <col min="1034" max="1218" width="15.7109375" style="104" customWidth="1"/>
    <col min="1219" max="1280" width="0.85546875" style="104"/>
    <col min="1281" max="1281" width="39" style="104" customWidth="1"/>
    <col min="1282" max="1282" width="8.7109375" style="104" customWidth="1"/>
    <col min="1283" max="1283" width="13.28515625" style="104" customWidth="1"/>
    <col min="1284" max="1284" width="13.85546875" style="104" customWidth="1"/>
    <col min="1285" max="1285" width="15.140625" style="104" customWidth="1"/>
    <col min="1286" max="1286" width="14.28515625" style="104" customWidth="1"/>
    <col min="1287" max="1287" width="12" style="104" customWidth="1"/>
    <col min="1288" max="1288" width="11.28515625" style="104" customWidth="1"/>
    <col min="1289" max="1289" width="11.85546875" style="104" customWidth="1"/>
    <col min="1290" max="1474" width="15.7109375" style="104" customWidth="1"/>
    <col min="1475" max="1536" width="0.85546875" style="104"/>
    <col min="1537" max="1537" width="39" style="104" customWidth="1"/>
    <col min="1538" max="1538" width="8.7109375" style="104" customWidth="1"/>
    <col min="1539" max="1539" width="13.28515625" style="104" customWidth="1"/>
    <col min="1540" max="1540" width="13.85546875" style="104" customWidth="1"/>
    <col min="1541" max="1541" width="15.140625" style="104" customWidth="1"/>
    <col min="1542" max="1542" width="14.28515625" style="104" customWidth="1"/>
    <col min="1543" max="1543" width="12" style="104" customWidth="1"/>
    <col min="1544" max="1544" width="11.28515625" style="104" customWidth="1"/>
    <col min="1545" max="1545" width="11.85546875" style="104" customWidth="1"/>
    <col min="1546" max="1730" width="15.7109375" style="104" customWidth="1"/>
    <col min="1731" max="1792" width="0.85546875" style="104"/>
    <col min="1793" max="1793" width="39" style="104" customWidth="1"/>
    <col min="1794" max="1794" width="8.7109375" style="104" customWidth="1"/>
    <col min="1795" max="1795" width="13.28515625" style="104" customWidth="1"/>
    <col min="1796" max="1796" width="13.85546875" style="104" customWidth="1"/>
    <col min="1797" max="1797" width="15.140625" style="104" customWidth="1"/>
    <col min="1798" max="1798" width="14.28515625" style="104" customWidth="1"/>
    <col min="1799" max="1799" width="12" style="104" customWidth="1"/>
    <col min="1800" max="1800" width="11.28515625" style="104" customWidth="1"/>
    <col min="1801" max="1801" width="11.85546875" style="104" customWidth="1"/>
    <col min="1802" max="1986" width="15.7109375" style="104" customWidth="1"/>
    <col min="1987" max="2048" width="0.85546875" style="104"/>
    <col min="2049" max="2049" width="39" style="104" customWidth="1"/>
    <col min="2050" max="2050" width="8.7109375" style="104" customWidth="1"/>
    <col min="2051" max="2051" width="13.28515625" style="104" customWidth="1"/>
    <col min="2052" max="2052" width="13.85546875" style="104" customWidth="1"/>
    <col min="2053" max="2053" width="15.140625" style="104" customWidth="1"/>
    <col min="2054" max="2054" width="14.28515625" style="104" customWidth="1"/>
    <col min="2055" max="2055" width="12" style="104" customWidth="1"/>
    <col min="2056" max="2056" width="11.28515625" style="104" customWidth="1"/>
    <col min="2057" max="2057" width="11.85546875" style="104" customWidth="1"/>
    <col min="2058" max="2242" width="15.7109375" style="104" customWidth="1"/>
    <col min="2243" max="2304" width="0.85546875" style="104"/>
    <col min="2305" max="2305" width="39" style="104" customWidth="1"/>
    <col min="2306" max="2306" width="8.7109375" style="104" customWidth="1"/>
    <col min="2307" max="2307" width="13.28515625" style="104" customWidth="1"/>
    <col min="2308" max="2308" width="13.85546875" style="104" customWidth="1"/>
    <col min="2309" max="2309" width="15.140625" style="104" customWidth="1"/>
    <col min="2310" max="2310" width="14.28515625" style="104" customWidth="1"/>
    <col min="2311" max="2311" width="12" style="104" customWidth="1"/>
    <col min="2312" max="2312" width="11.28515625" style="104" customWidth="1"/>
    <col min="2313" max="2313" width="11.85546875" style="104" customWidth="1"/>
    <col min="2314" max="2498" width="15.7109375" style="104" customWidth="1"/>
    <col min="2499" max="2560" width="0.85546875" style="104"/>
    <col min="2561" max="2561" width="39" style="104" customWidth="1"/>
    <col min="2562" max="2562" width="8.7109375" style="104" customWidth="1"/>
    <col min="2563" max="2563" width="13.28515625" style="104" customWidth="1"/>
    <col min="2564" max="2564" width="13.85546875" style="104" customWidth="1"/>
    <col min="2565" max="2565" width="15.140625" style="104" customWidth="1"/>
    <col min="2566" max="2566" width="14.28515625" style="104" customWidth="1"/>
    <col min="2567" max="2567" width="12" style="104" customWidth="1"/>
    <col min="2568" max="2568" width="11.28515625" style="104" customWidth="1"/>
    <col min="2569" max="2569" width="11.85546875" style="104" customWidth="1"/>
    <col min="2570" max="2754" width="15.7109375" style="104" customWidth="1"/>
    <col min="2755" max="2816" width="0.85546875" style="104"/>
    <col min="2817" max="2817" width="39" style="104" customWidth="1"/>
    <col min="2818" max="2818" width="8.7109375" style="104" customWidth="1"/>
    <col min="2819" max="2819" width="13.28515625" style="104" customWidth="1"/>
    <col min="2820" max="2820" width="13.85546875" style="104" customWidth="1"/>
    <col min="2821" max="2821" width="15.140625" style="104" customWidth="1"/>
    <col min="2822" max="2822" width="14.28515625" style="104" customWidth="1"/>
    <col min="2823" max="2823" width="12" style="104" customWidth="1"/>
    <col min="2824" max="2824" width="11.28515625" style="104" customWidth="1"/>
    <col min="2825" max="2825" width="11.85546875" style="104" customWidth="1"/>
    <col min="2826" max="3010" width="15.7109375" style="104" customWidth="1"/>
    <col min="3011" max="3072" width="0.85546875" style="104"/>
    <col min="3073" max="3073" width="39" style="104" customWidth="1"/>
    <col min="3074" max="3074" width="8.7109375" style="104" customWidth="1"/>
    <col min="3075" max="3075" width="13.28515625" style="104" customWidth="1"/>
    <col min="3076" max="3076" width="13.85546875" style="104" customWidth="1"/>
    <col min="3077" max="3077" width="15.140625" style="104" customWidth="1"/>
    <col min="3078" max="3078" width="14.28515625" style="104" customWidth="1"/>
    <col min="3079" max="3079" width="12" style="104" customWidth="1"/>
    <col min="3080" max="3080" width="11.28515625" style="104" customWidth="1"/>
    <col min="3081" max="3081" width="11.85546875" style="104" customWidth="1"/>
    <col min="3082" max="3266" width="15.7109375" style="104" customWidth="1"/>
    <col min="3267" max="3328" width="0.85546875" style="104"/>
    <col min="3329" max="3329" width="39" style="104" customWidth="1"/>
    <col min="3330" max="3330" width="8.7109375" style="104" customWidth="1"/>
    <col min="3331" max="3331" width="13.28515625" style="104" customWidth="1"/>
    <col min="3332" max="3332" width="13.85546875" style="104" customWidth="1"/>
    <col min="3333" max="3333" width="15.140625" style="104" customWidth="1"/>
    <col min="3334" max="3334" width="14.28515625" style="104" customWidth="1"/>
    <col min="3335" max="3335" width="12" style="104" customWidth="1"/>
    <col min="3336" max="3336" width="11.28515625" style="104" customWidth="1"/>
    <col min="3337" max="3337" width="11.85546875" style="104" customWidth="1"/>
    <col min="3338" max="3522" width="15.7109375" style="104" customWidth="1"/>
    <col min="3523" max="3584" width="0.85546875" style="104"/>
    <col min="3585" max="3585" width="39" style="104" customWidth="1"/>
    <col min="3586" max="3586" width="8.7109375" style="104" customWidth="1"/>
    <col min="3587" max="3587" width="13.28515625" style="104" customWidth="1"/>
    <col min="3588" max="3588" width="13.85546875" style="104" customWidth="1"/>
    <col min="3589" max="3589" width="15.140625" style="104" customWidth="1"/>
    <col min="3590" max="3590" width="14.28515625" style="104" customWidth="1"/>
    <col min="3591" max="3591" width="12" style="104" customWidth="1"/>
    <col min="3592" max="3592" width="11.28515625" style="104" customWidth="1"/>
    <col min="3593" max="3593" width="11.85546875" style="104" customWidth="1"/>
    <col min="3594" max="3778" width="15.7109375" style="104" customWidth="1"/>
    <col min="3779" max="3840" width="0.85546875" style="104"/>
    <col min="3841" max="3841" width="39" style="104" customWidth="1"/>
    <col min="3842" max="3842" width="8.7109375" style="104" customWidth="1"/>
    <col min="3843" max="3843" width="13.28515625" style="104" customWidth="1"/>
    <col min="3844" max="3844" width="13.85546875" style="104" customWidth="1"/>
    <col min="3845" max="3845" width="15.140625" style="104" customWidth="1"/>
    <col min="3846" max="3846" width="14.28515625" style="104" customWidth="1"/>
    <col min="3847" max="3847" width="12" style="104" customWidth="1"/>
    <col min="3848" max="3848" width="11.28515625" style="104" customWidth="1"/>
    <col min="3849" max="3849" width="11.85546875" style="104" customWidth="1"/>
    <col min="3850" max="4034" width="15.7109375" style="104" customWidth="1"/>
    <col min="4035" max="4096" width="0.85546875" style="104"/>
    <col min="4097" max="4097" width="39" style="104" customWidth="1"/>
    <col min="4098" max="4098" width="8.7109375" style="104" customWidth="1"/>
    <col min="4099" max="4099" width="13.28515625" style="104" customWidth="1"/>
    <col min="4100" max="4100" width="13.85546875" style="104" customWidth="1"/>
    <col min="4101" max="4101" width="15.140625" style="104" customWidth="1"/>
    <col min="4102" max="4102" width="14.28515625" style="104" customWidth="1"/>
    <col min="4103" max="4103" width="12" style="104" customWidth="1"/>
    <col min="4104" max="4104" width="11.28515625" style="104" customWidth="1"/>
    <col min="4105" max="4105" width="11.85546875" style="104" customWidth="1"/>
    <col min="4106" max="4290" width="15.7109375" style="104" customWidth="1"/>
    <col min="4291" max="4352" width="0.85546875" style="104"/>
    <col min="4353" max="4353" width="39" style="104" customWidth="1"/>
    <col min="4354" max="4354" width="8.7109375" style="104" customWidth="1"/>
    <col min="4355" max="4355" width="13.28515625" style="104" customWidth="1"/>
    <col min="4356" max="4356" width="13.85546875" style="104" customWidth="1"/>
    <col min="4357" max="4357" width="15.140625" style="104" customWidth="1"/>
    <col min="4358" max="4358" width="14.28515625" style="104" customWidth="1"/>
    <col min="4359" max="4359" width="12" style="104" customWidth="1"/>
    <col min="4360" max="4360" width="11.28515625" style="104" customWidth="1"/>
    <col min="4361" max="4361" width="11.85546875" style="104" customWidth="1"/>
    <col min="4362" max="4546" width="15.7109375" style="104" customWidth="1"/>
    <col min="4547" max="4608" width="0.85546875" style="104"/>
    <col min="4609" max="4609" width="39" style="104" customWidth="1"/>
    <col min="4610" max="4610" width="8.7109375" style="104" customWidth="1"/>
    <col min="4611" max="4611" width="13.28515625" style="104" customWidth="1"/>
    <col min="4612" max="4612" width="13.85546875" style="104" customWidth="1"/>
    <col min="4613" max="4613" width="15.140625" style="104" customWidth="1"/>
    <col min="4614" max="4614" width="14.28515625" style="104" customWidth="1"/>
    <col min="4615" max="4615" width="12" style="104" customWidth="1"/>
    <col min="4616" max="4616" width="11.28515625" style="104" customWidth="1"/>
    <col min="4617" max="4617" width="11.85546875" style="104" customWidth="1"/>
    <col min="4618" max="4802" width="15.7109375" style="104" customWidth="1"/>
    <col min="4803" max="4864" width="0.85546875" style="104"/>
    <col min="4865" max="4865" width="39" style="104" customWidth="1"/>
    <col min="4866" max="4866" width="8.7109375" style="104" customWidth="1"/>
    <col min="4867" max="4867" width="13.28515625" style="104" customWidth="1"/>
    <col min="4868" max="4868" width="13.85546875" style="104" customWidth="1"/>
    <col min="4869" max="4869" width="15.140625" style="104" customWidth="1"/>
    <col min="4870" max="4870" width="14.28515625" style="104" customWidth="1"/>
    <col min="4871" max="4871" width="12" style="104" customWidth="1"/>
    <col min="4872" max="4872" width="11.28515625" style="104" customWidth="1"/>
    <col min="4873" max="4873" width="11.85546875" style="104" customWidth="1"/>
    <col min="4874" max="5058" width="15.7109375" style="104" customWidth="1"/>
    <col min="5059" max="5120" width="0.85546875" style="104"/>
    <col min="5121" max="5121" width="39" style="104" customWidth="1"/>
    <col min="5122" max="5122" width="8.7109375" style="104" customWidth="1"/>
    <col min="5123" max="5123" width="13.28515625" style="104" customWidth="1"/>
    <col min="5124" max="5124" width="13.85546875" style="104" customWidth="1"/>
    <col min="5125" max="5125" width="15.140625" style="104" customWidth="1"/>
    <col min="5126" max="5126" width="14.28515625" style="104" customWidth="1"/>
    <col min="5127" max="5127" width="12" style="104" customWidth="1"/>
    <col min="5128" max="5128" width="11.28515625" style="104" customWidth="1"/>
    <col min="5129" max="5129" width="11.85546875" style="104" customWidth="1"/>
    <col min="5130" max="5314" width="15.7109375" style="104" customWidth="1"/>
    <col min="5315" max="5376" width="0.85546875" style="104"/>
    <col min="5377" max="5377" width="39" style="104" customWidth="1"/>
    <col min="5378" max="5378" width="8.7109375" style="104" customWidth="1"/>
    <col min="5379" max="5379" width="13.28515625" style="104" customWidth="1"/>
    <col min="5380" max="5380" width="13.85546875" style="104" customWidth="1"/>
    <col min="5381" max="5381" width="15.140625" style="104" customWidth="1"/>
    <col min="5382" max="5382" width="14.28515625" style="104" customWidth="1"/>
    <col min="5383" max="5383" width="12" style="104" customWidth="1"/>
    <col min="5384" max="5384" width="11.28515625" style="104" customWidth="1"/>
    <col min="5385" max="5385" width="11.85546875" style="104" customWidth="1"/>
    <col min="5386" max="5570" width="15.7109375" style="104" customWidth="1"/>
    <col min="5571" max="5632" width="0.85546875" style="104"/>
    <col min="5633" max="5633" width="39" style="104" customWidth="1"/>
    <col min="5634" max="5634" width="8.7109375" style="104" customWidth="1"/>
    <col min="5635" max="5635" width="13.28515625" style="104" customWidth="1"/>
    <col min="5636" max="5636" width="13.85546875" style="104" customWidth="1"/>
    <col min="5637" max="5637" width="15.140625" style="104" customWidth="1"/>
    <col min="5638" max="5638" width="14.28515625" style="104" customWidth="1"/>
    <col min="5639" max="5639" width="12" style="104" customWidth="1"/>
    <col min="5640" max="5640" width="11.28515625" style="104" customWidth="1"/>
    <col min="5641" max="5641" width="11.85546875" style="104" customWidth="1"/>
    <col min="5642" max="5826" width="15.7109375" style="104" customWidth="1"/>
    <col min="5827" max="5888" width="0.85546875" style="104"/>
    <col min="5889" max="5889" width="39" style="104" customWidth="1"/>
    <col min="5890" max="5890" width="8.7109375" style="104" customWidth="1"/>
    <col min="5891" max="5891" width="13.28515625" style="104" customWidth="1"/>
    <col min="5892" max="5892" width="13.85546875" style="104" customWidth="1"/>
    <col min="5893" max="5893" width="15.140625" style="104" customWidth="1"/>
    <col min="5894" max="5894" width="14.28515625" style="104" customWidth="1"/>
    <col min="5895" max="5895" width="12" style="104" customWidth="1"/>
    <col min="5896" max="5896" width="11.28515625" style="104" customWidth="1"/>
    <col min="5897" max="5897" width="11.85546875" style="104" customWidth="1"/>
    <col min="5898" max="6082" width="15.7109375" style="104" customWidth="1"/>
    <col min="6083" max="6144" width="0.85546875" style="104"/>
    <col min="6145" max="6145" width="39" style="104" customWidth="1"/>
    <col min="6146" max="6146" width="8.7109375" style="104" customWidth="1"/>
    <col min="6147" max="6147" width="13.28515625" style="104" customWidth="1"/>
    <col min="6148" max="6148" width="13.85546875" style="104" customWidth="1"/>
    <col min="6149" max="6149" width="15.140625" style="104" customWidth="1"/>
    <col min="6150" max="6150" width="14.28515625" style="104" customWidth="1"/>
    <col min="6151" max="6151" width="12" style="104" customWidth="1"/>
    <col min="6152" max="6152" width="11.28515625" style="104" customWidth="1"/>
    <col min="6153" max="6153" width="11.85546875" style="104" customWidth="1"/>
    <col min="6154" max="6338" width="15.7109375" style="104" customWidth="1"/>
    <col min="6339" max="6400" width="0.85546875" style="104"/>
    <col min="6401" max="6401" width="39" style="104" customWidth="1"/>
    <col min="6402" max="6402" width="8.7109375" style="104" customWidth="1"/>
    <col min="6403" max="6403" width="13.28515625" style="104" customWidth="1"/>
    <col min="6404" max="6404" width="13.85546875" style="104" customWidth="1"/>
    <col min="6405" max="6405" width="15.140625" style="104" customWidth="1"/>
    <col min="6406" max="6406" width="14.28515625" style="104" customWidth="1"/>
    <col min="6407" max="6407" width="12" style="104" customWidth="1"/>
    <col min="6408" max="6408" width="11.28515625" style="104" customWidth="1"/>
    <col min="6409" max="6409" width="11.85546875" style="104" customWidth="1"/>
    <col min="6410" max="6594" width="15.7109375" style="104" customWidth="1"/>
    <col min="6595" max="6656" width="0.85546875" style="104"/>
    <col min="6657" max="6657" width="39" style="104" customWidth="1"/>
    <col min="6658" max="6658" width="8.7109375" style="104" customWidth="1"/>
    <col min="6659" max="6659" width="13.28515625" style="104" customWidth="1"/>
    <col min="6660" max="6660" width="13.85546875" style="104" customWidth="1"/>
    <col min="6661" max="6661" width="15.140625" style="104" customWidth="1"/>
    <col min="6662" max="6662" width="14.28515625" style="104" customWidth="1"/>
    <col min="6663" max="6663" width="12" style="104" customWidth="1"/>
    <col min="6664" max="6664" width="11.28515625" style="104" customWidth="1"/>
    <col min="6665" max="6665" width="11.85546875" style="104" customWidth="1"/>
    <col min="6666" max="6850" width="15.7109375" style="104" customWidth="1"/>
    <col min="6851" max="6912" width="0.85546875" style="104"/>
    <col min="6913" max="6913" width="39" style="104" customWidth="1"/>
    <col min="6914" max="6914" width="8.7109375" style="104" customWidth="1"/>
    <col min="6915" max="6915" width="13.28515625" style="104" customWidth="1"/>
    <col min="6916" max="6916" width="13.85546875" style="104" customWidth="1"/>
    <col min="6917" max="6917" width="15.140625" style="104" customWidth="1"/>
    <col min="6918" max="6918" width="14.28515625" style="104" customWidth="1"/>
    <col min="6919" max="6919" width="12" style="104" customWidth="1"/>
    <col min="6920" max="6920" width="11.28515625" style="104" customWidth="1"/>
    <col min="6921" max="6921" width="11.85546875" style="104" customWidth="1"/>
    <col min="6922" max="7106" width="15.7109375" style="104" customWidth="1"/>
    <col min="7107" max="7168" width="0.85546875" style="104"/>
    <col min="7169" max="7169" width="39" style="104" customWidth="1"/>
    <col min="7170" max="7170" width="8.7109375" style="104" customWidth="1"/>
    <col min="7171" max="7171" width="13.28515625" style="104" customWidth="1"/>
    <col min="7172" max="7172" width="13.85546875" style="104" customWidth="1"/>
    <col min="7173" max="7173" width="15.140625" style="104" customWidth="1"/>
    <col min="7174" max="7174" width="14.28515625" style="104" customWidth="1"/>
    <col min="7175" max="7175" width="12" style="104" customWidth="1"/>
    <col min="7176" max="7176" width="11.28515625" style="104" customWidth="1"/>
    <col min="7177" max="7177" width="11.85546875" style="104" customWidth="1"/>
    <col min="7178" max="7362" width="15.7109375" style="104" customWidth="1"/>
    <col min="7363" max="7424" width="0.85546875" style="104"/>
    <col min="7425" max="7425" width="39" style="104" customWidth="1"/>
    <col min="7426" max="7426" width="8.7109375" style="104" customWidth="1"/>
    <col min="7427" max="7427" width="13.28515625" style="104" customWidth="1"/>
    <col min="7428" max="7428" width="13.85546875" style="104" customWidth="1"/>
    <col min="7429" max="7429" width="15.140625" style="104" customWidth="1"/>
    <col min="7430" max="7430" width="14.28515625" style="104" customWidth="1"/>
    <col min="7431" max="7431" width="12" style="104" customWidth="1"/>
    <col min="7432" max="7432" width="11.28515625" style="104" customWidth="1"/>
    <col min="7433" max="7433" width="11.85546875" style="104" customWidth="1"/>
    <col min="7434" max="7618" width="15.7109375" style="104" customWidth="1"/>
    <col min="7619" max="7680" width="0.85546875" style="104"/>
    <col min="7681" max="7681" width="39" style="104" customWidth="1"/>
    <col min="7682" max="7682" width="8.7109375" style="104" customWidth="1"/>
    <col min="7683" max="7683" width="13.28515625" style="104" customWidth="1"/>
    <col min="7684" max="7684" width="13.85546875" style="104" customWidth="1"/>
    <col min="7685" max="7685" width="15.140625" style="104" customWidth="1"/>
    <col min="7686" max="7686" width="14.28515625" style="104" customWidth="1"/>
    <col min="7687" max="7687" width="12" style="104" customWidth="1"/>
    <col min="7688" max="7688" width="11.28515625" style="104" customWidth="1"/>
    <col min="7689" max="7689" width="11.85546875" style="104" customWidth="1"/>
    <col min="7690" max="7874" width="15.7109375" style="104" customWidth="1"/>
    <col min="7875" max="7936" width="0.85546875" style="104"/>
    <col min="7937" max="7937" width="39" style="104" customWidth="1"/>
    <col min="7938" max="7938" width="8.7109375" style="104" customWidth="1"/>
    <col min="7939" max="7939" width="13.28515625" style="104" customWidth="1"/>
    <col min="7940" max="7940" width="13.85546875" style="104" customWidth="1"/>
    <col min="7941" max="7941" width="15.140625" style="104" customWidth="1"/>
    <col min="7942" max="7942" width="14.28515625" style="104" customWidth="1"/>
    <col min="7943" max="7943" width="12" style="104" customWidth="1"/>
    <col min="7944" max="7944" width="11.28515625" style="104" customWidth="1"/>
    <col min="7945" max="7945" width="11.85546875" style="104" customWidth="1"/>
    <col min="7946" max="8130" width="15.7109375" style="104" customWidth="1"/>
    <col min="8131" max="8192" width="0.85546875" style="104"/>
    <col min="8193" max="8193" width="39" style="104" customWidth="1"/>
    <col min="8194" max="8194" width="8.7109375" style="104" customWidth="1"/>
    <col min="8195" max="8195" width="13.28515625" style="104" customWidth="1"/>
    <col min="8196" max="8196" width="13.85546875" style="104" customWidth="1"/>
    <col min="8197" max="8197" width="15.140625" style="104" customWidth="1"/>
    <col min="8198" max="8198" width="14.28515625" style="104" customWidth="1"/>
    <col min="8199" max="8199" width="12" style="104" customWidth="1"/>
    <col min="8200" max="8200" width="11.28515625" style="104" customWidth="1"/>
    <col min="8201" max="8201" width="11.85546875" style="104" customWidth="1"/>
    <col min="8202" max="8386" width="15.7109375" style="104" customWidth="1"/>
    <col min="8387" max="8448" width="0.85546875" style="104"/>
    <col min="8449" max="8449" width="39" style="104" customWidth="1"/>
    <col min="8450" max="8450" width="8.7109375" style="104" customWidth="1"/>
    <col min="8451" max="8451" width="13.28515625" style="104" customWidth="1"/>
    <col min="8452" max="8452" width="13.85546875" style="104" customWidth="1"/>
    <col min="8453" max="8453" width="15.140625" style="104" customWidth="1"/>
    <col min="8454" max="8454" width="14.28515625" style="104" customWidth="1"/>
    <col min="8455" max="8455" width="12" style="104" customWidth="1"/>
    <col min="8456" max="8456" width="11.28515625" style="104" customWidth="1"/>
    <col min="8457" max="8457" width="11.85546875" style="104" customWidth="1"/>
    <col min="8458" max="8642" width="15.7109375" style="104" customWidth="1"/>
    <col min="8643" max="8704" width="0.85546875" style="104"/>
    <col min="8705" max="8705" width="39" style="104" customWidth="1"/>
    <col min="8706" max="8706" width="8.7109375" style="104" customWidth="1"/>
    <col min="8707" max="8707" width="13.28515625" style="104" customWidth="1"/>
    <col min="8708" max="8708" width="13.85546875" style="104" customWidth="1"/>
    <col min="8709" max="8709" width="15.140625" style="104" customWidth="1"/>
    <col min="8710" max="8710" width="14.28515625" style="104" customWidth="1"/>
    <col min="8711" max="8711" width="12" style="104" customWidth="1"/>
    <col min="8712" max="8712" width="11.28515625" style="104" customWidth="1"/>
    <col min="8713" max="8713" width="11.85546875" style="104" customWidth="1"/>
    <col min="8714" max="8898" width="15.7109375" style="104" customWidth="1"/>
    <col min="8899" max="8960" width="0.85546875" style="104"/>
    <col min="8961" max="8961" width="39" style="104" customWidth="1"/>
    <col min="8962" max="8962" width="8.7109375" style="104" customWidth="1"/>
    <col min="8963" max="8963" width="13.28515625" style="104" customWidth="1"/>
    <col min="8964" max="8964" width="13.85546875" style="104" customWidth="1"/>
    <col min="8965" max="8965" width="15.140625" style="104" customWidth="1"/>
    <col min="8966" max="8966" width="14.28515625" style="104" customWidth="1"/>
    <col min="8967" max="8967" width="12" style="104" customWidth="1"/>
    <col min="8968" max="8968" width="11.28515625" style="104" customWidth="1"/>
    <col min="8969" max="8969" width="11.85546875" style="104" customWidth="1"/>
    <col min="8970" max="9154" width="15.7109375" style="104" customWidth="1"/>
    <col min="9155" max="9216" width="0.85546875" style="104"/>
    <col min="9217" max="9217" width="39" style="104" customWidth="1"/>
    <col min="9218" max="9218" width="8.7109375" style="104" customWidth="1"/>
    <col min="9219" max="9219" width="13.28515625" style="104" customWidth="1"/>
    <col min="9220" max="9220" width="13.85546875" style="104" customWidth="1"/>
    <col min="9221" max="9221" width="15.140625" style="104" customWidth="1"/>
    <col min="9222" max="9222" width="14.28515625" style="104" customWidth="1"/>
    <col min="9223" max="9223" width="12" style="104" customWidth="1"/>
    <col min="9224" max="9224" width="11.28515625" style="104" customWidth="1"/>
    <col min="9225" max="9225" width="11.85546875" style="104" customWidth="1"/>
    <col min="9226" max="9410" width="15.7109375" style="104" customWidth="1"/>
    <col min="9411" max="9472" width="0.85546875" style="104"/>
    <col min="9473" max="9473" width="39" style="104" customWidth="1"/>
    <col min="9474" max="9474" width="8.7109375" style="104" customWidth="1"/>
    <col min="9475" max="9475" width="13.28515625" style="104" customWidth="1"/>
    <col min="9476" max="9476" width="13.85546875" style="104" customWidth="1"/>
    <col min="9477" max="9477" width="15.140625" style="104" customWidth="1"/>
    <col min="9478" max="9478" width="14.28515625" style="104" customWidth="1"/>
    <col min="9479" max="9479" width="12" style="104" customWidth="1"/>
    <col min="9480" max="9480" width="11.28515625" style="104" customWidth="1"/>
    <col min="9481" max="9481" width="11.85546875" style="104" customWidth="1"/>
    <col min="9482" max="9666" width="15.7109375" style="104" customWidth="1"/>
    <col min="9667" max="9728" width="0.85546875" style="104"/>
    <col min="9729" max="9729" width="39" style="104" customWidth="1"/>
    <col min="9730" max="9730" width="8.7109375" style="104" customWidth="1"/>
    <col min="9731" max="9731" width="13.28515625" style="104" customWidth="1"/>
    <col min="9732" max="9732" width="13.85546875" style="104" customWidth="1"/>
    <col min="9733" max="9733" width="15.140625" style="104" customWidth="1"/>
    <col min="9734" max="9734" width="14.28515625" style="104" customWidth="1"/>
    <col min="9735" max="9735" width="12" style="104" customWidth="1"/>
    <col min="9736" max="9736" width="11.28515625" style="104" customWidth="1"/>
    <col min="9737" max="9737" width="11.85546875" style="104" customWidth="1"/>
    <col min="9738" max="9922" width="15.7109375" style="104" customWidth="1"/>
    <col min="9923" max="9984" width="0.85546875" style="104"/>
    <col min="9985" max="9985" width="39" style="104" customWidth="1"/>
    <col min="9986" max="9986" width="8.7109375" style="104" customWidth="1"/>
    <col min="9987" max="9987" width="13.28515625" style="104" customWidth="1"/>
    <col min="9988" max="9988" width="13.85546875" style="104" customWidth="1"/>
    <col min="9989" max="9989" width="15.140625" style="104" customWidth="1"/>
    <col min="9990" max="9990" width="14.28515625" style="104" customWidth="1"/>
    <col min="9991" max="9991" width="12" style="104" customWidth="1"/>
    <col min="9992" max="9992" width="11.28515625" style="104" customWidth="1"/>
    <col min="9993" max="9993" width="11.85546875" style="104" customWidth="1"/>
    <col min="9994" max="10178" width="15.7109375" style="104" customWidth="1"/>
    <col min="10179" max="10240" width="0.85546875" style="104"/>
    <col min="10241" max="10241" width="39" style="104" customWidth="1"/>
    <col min="10242" max="10242" width="8.7109375" style="104" customWidth="1"/>
    <col min="10243" max="10243" width="13.28515625" style="104" customWidth="1"/>
    <col min="10244" max="10244" width="13.85546875" style="104" customWidth="1"/>
    <col min="10245" max="10245" width="15.140625" style="104" customWidth="1"/>
    <col min="10246" max="10246" width="14.28515625" style="104" customWidth="1"/>
    <col min="10247" max="10247" width="12" style="104" customWidth="1"/>
    <col min="10248" max="10248" width="11.28515625" style="104" customWidth="1"/>
    <col min="10249" max="10249" width="11.85546875" style="104" customWidth="1"/>
    <col min="10250" max="10434" width="15.7109375" style="104" customWidth="1"/>
    <col min="10435" max="10496" width="0.85546875" style="104"/>
    <col min="10497" max="10497" width="39" style="104" customWidth="1"/>
    <col min="10498" max="10498" width="8.7109375" style="104" customWidth="1"/>
    <col min="10499" max="10499" width="13.28515625" style="104" customWidth="1"/>
    <col min="10500" max="10500" width="13.85546875" style="104" customWidth="1"/>
    <col min="10501" max="10501" width="15.140625" style="104" customWidth="1"/>
    <col min="10502" max="10502" width="14.28515625" style="104" customWidth="1"/>
    <col min="10503" max="10503" width="12" style="104" customWidth="1"/>
    <col min="10504" max="10504" width="11.28515625" style="104" customWidth="1"/>
    <col min="10505" max="10505" width="11.85546875" style="104" customWidth="1"/>
    <col min="10506" max="10690" width="15.7109375" style="104" customWidth="1"/>
    <col min="10691" max="10752" width="0.85546875" style="104"/>
    <col min="10753" max="10753" width="39" style="104" customWidth="1"/>
    <col min="10754" max="10754" width="8.7109375" style="104" customWidth="1"/>
    <col min="10755" max="10755" width="13.28515625" style="104" customWidth="1"/>
    <col min="10756" max="10756" width="13.85546875" style="104" customWidth="1"/>
    <col min="10757" max="10757" width="15.140625" style="104" customWidth="1"/>
    <col min="10758" max="10758" width="14.28515625" style="104" customWidth="1"/>
    <col min="10759" max="10759" width="12" style="104" customWidth="1"/>
    <col min="10760" max="10760" width="11.28515625" style="104" customWidth="1"/>
    <col min="10761" max="10761" width="11.85546875" style="104" customWidth="1"/>
    <col min="10762" max="10946" width="15.7109375" style="104" customWidth="1"/>
    <col min="10947" max="11008" width="0.85546875" style="104"/>
    <col min="11009" max="11009" width="39" style="104" customWidth="1"/>
    <col min="11010" max="11010" width="8.7109375" style="104" customWidth="1"/>
    <col min="11011" max="11011" width="13.28515625" style="104" customWidth="1"/>
    <col min="11012" max="11012" width="13.85546875" style="104" customWidth="1"/>
    <col min="11013" max="11013" width="15.140625" style="104" customWidth="1"/>
    <col min="11014" max="11014" width="14.28515625" style="104" customWidth="1"/>
    <col min="11015" max="11015" width="12" style="104" customWidth="1"/>
    <col min="11016" max="11016" width="11.28515625" style="104" customWidth="1"/>
    <col min="11017" max="11017" width="11.85546875" style="104" customWidth="1"/>
    <col min="11018" max="11202" width="15.7109375" style="104" customWidth="1"/>
    <col min="11203" max="11264" width="0.85546875" style="104"/>
    <col min="11265" max="11265" width="39" style="104" customWidth="1"/>
    <col min="11266" max="11266" width="8.7109375" style="104" customWidth="1"/>
    <col min="11267" max="11267" width="13.28515625" style="104" customWidth="1"/>
    <col min="11268" max="11268" width="13.85546875" style="104" customWidth="1"/>
    <col min="11269" max="11269" width="15.140625" style="104" customWidth="1"/>
    <col min="11270" max="11270" width="14.28515625" style="104" customWidth="1"/>
    <col min="11271" max="11271" width="12" style="104" customWidth="1"/>
    <col min="11272" max="11272" width="11.28515625" style="104" customWidth="1"/>
    <col min="11273" max="11273" width="11.85546875" style="104" customWidth="1"/>
    <col min="11274" max="11458" width="15.7109375" style="104" customWidth="1"/>
    <col min="11459" max="11520" width="0.85546875" style="104"/>
    <col min="11521" max="11521" width="39" style="104" customWidth="1"/>
    <col min="11522" max="11522" width="8.7109375" style="104" customWidth="1"/>
    <col min="11523" max="11523" width="13.28515625" style="104" customWidth="1"/>
    <col min="11524" max="11524" width="13.85546875" style="104" customWidth="1"/>
    <col min="11525" max="11525" width="15.140625" style="104" customWidth="1"/>
    <col min="11526" max="11526" width="14.28515625" style="104" customWidth="1"/>
    <col min="11527" max="11527" width="12" style="104" customWidth="1"/>
    <col min="11528" max="11528" width="11.28515625" style="104" customWidth="1"/>
    <col min="11529" max="11529" width="11.85546875" style="104" customWidth="1"/>
    <col min="11530" max="11714" width="15.7109375" style="104" customWidth="1"/>
    <col min="11715" max="11776" width="0.85546875" style="104"/>
    <col min="11777" max="11777" width="39" style="104" customWidth="1"/>
    <col min="11778" max="11778" width="8.7109375" style="104" customWidth="1"/>
    <col min="11779" max="11779" width="13.28515625" style="104" customWidth="1"/>
    <col min="11780" max="11780" width="13.85546875" style="104" customWidth="1"/>
    <col min="11781" max="11781" width="15.140625" style="104" customWidth="1"/>
    <col min="11782" max="11782" width="14.28515625" style="104" customWidth="1"/>
    <col min="11783" max="11783" width="12" style="104" customWidth="1"/>
    <col min="11784" max="11784" width="11.28515625" style="104" customWidth="1"/>
    <col min="11785" max="11785" width="11.85546875" style="104" customWidth="1"/>
    <col min="11786" max="11970" width="15.7109375" style="104" customWidth="1"/>
    <col min="11971" max="12032" width="0.85546875" style="104"/>
    <col min="12033" max="12033" width="39" style="104" customWidth="1"/>
    <col min="12034" max="12034" width="8.7109375" style="104" customWidth="1"/>
    <col min="12035" max="12035" width="13.28515625" style="104" customWidth="1"/>
    <col min="12036" max="12036" width="13.85546875" style="104" customWidth="1"/>
    <col min="12037" max="12037" width="15.140625" style="104" customWidth="1"/>
    <col min="12038" max="12038" width="14.28515625" style="104" customWidth="1"/>
    <col min="12039" max="12039" width="12" style="104" customWidth="1"/>
    <col min="12040" max="12040" width="11.28515625" style="104" customWidth="1"/>
    <col min="12041" max="12041" width="11.85546875" style="104" customWidth="1"/>
    <col min="12042" max="12226" width="15.7109375" style="104" customWidth="1"/>
    <col min="12227" max="12288" width="0.85546875" style="104"/>
    <col min="12289" max="12289" width="39" style="104" customWidth="1"/>
    <col min="12290" max="12290" width="8.7109375" style="104" customWidth="1"/>
    <col min="12291" max="12291" width="13.28515625" style="104" customWidth="1"/>
    <col min="12292" max="12292" width="13.85546875" style="104" customWidth="1"/>
    <col min="12293" max="12293" width="15.140625" style="104" customWidth="1"/>
    <col min="12294" max="12294" width="14.28515625" style="104" customWidth="1"/>
    <col min="12295" max="12295" width="12" style="104" customWidth="1"/>
    <col min="12296" max="12296" width="11.28515625" style="104" customWidth="1"/>
    <col min="12297" max="12297" width="11.85546875" style="104" customWidth="1"/>
    <col min="12298" max="12482" width="15.7109375" style="104" customWidth="1"/>
    <col min="12483" max="12544" width="0.85546875" style="104"/>
    <col min="12545" max="12545" width="39" style="104" customWidth="1"/>
    <col min="12546" max="12546" width="8.7109375" style="104" customWidth="1"/>
    <col min="12547" max="12547" width="13.28515625" style="104" customWidth="1"/>
    <col min="12548" max="12548" width="13.85546875" style="104" customWidth="1"/>
    <col min="12549" max="12549" width="15.140625" style="104" customWidth="1"/>
    <col min="12550" max="12550" width="14.28515625" style="104" customWidth="1"/>
    <col min="12551" max="12551" width="12" style="104" customWidth="1"/>
    <col min="12552" max="12552" width="11.28515625" style="104" customWidth="1"/>
    <col min="12553" max="12553" width="11.85546875" style="104" customWidth="1"/>
    <col min="12554" max="12738" width="15.7109375" style="104" customWidth="1"/>
    <col min="12739" max="12800" width="0.85546875" style="104"/>
    <col min="12801" max="12801" width="39" style="104" customWidth="1"/>
    <col min="12802" max="12802" width="8.7109375" style="104" customWidth="1"/>
    <col min="12803" max="12803" width="13.28515625" style="104" customWidth="1"/>
    <col min="12804" max="12804" width="13.85546875" style="104" customWidth="1"/>
    <col min="12805" max="12805" width="15.140625" style="104" customWidth="1"/>
    <col min="12806" max="12806" width="14.28515625" style="104" customWidth="1"/>
    <col min="12807" max="12807" width="12" style="104" customWidth="1"/>
    <col min="12808" max="12808" width="11.28515625" style="104" customWidth="1"/>
    <col min="12809" max="12809" width="11.85546875" style="104" customWidth="1"/>
    <col min="12810" max="12994" width="15.7109375" style="104" customWidth="1"/>
    <col min="12995" max="13056" width="0.85546875" style="104"/>
    <col min="13057" max="13057" width="39" style="104" customWidth="1"/>
    <col min="13058" max="13058" width="8.7109375" style="104" customWidth="1"/>
    <col min="13059" max="13059" width="13.28515625" style="104" customWidth="1"/>
    <col min="13060" max="13060" width="13.85546875" style="104" customWidth="1"/>
    <col min="13061" max="13061" width="15.140625" style="104" customWidth="1"/>
    <col min="13062" max="13062" width="14.28515625" style="104" customWidth="1"/>
    <col min="13063" max="13063" width="12" style="104" customWidth="1"/>
    <col min="13064" max="13064" width="11.28515625" style="104" customWidth="1"/>
    <col min="13065" max="13065" width="11.85546875" style="104" customWidth="1"/>
    <col min="13066" max="13250" width="15.7109375" style="104" customWidth="1"/>
    <col min="13251" max="13312" width="0.85546875" style="104"/>
    <col min="13313" max="13313" width="39" style="104" customWidth="1"/>
    <col min="13314" max="13314" width="8.7109375" style="104" customWidth="1"/>
    <col min="13315" max="13315" width="13.28515625" style="104" customWidth="1"/>
    <col min="13316" max="13316" width="13.85546875" style="104" customWidth="1"/>
    <col min="13317" max="13317" width="15.140625" style="104" customWidth="1"/>
    <col min="13318" max="13318" width="14.28515625" style="104" customWidth="1"/>
    <col min="13319" max="13319" width="12" style="104" customWidth="1"/>
    <col min="13320" max="13320" width="11.28515625" style="104" customWidth="1"/>
    <col min="13321" max="13321" width="11.85546875" style="104" customWidth="1"/>
    <col min="13322" max="13506" width="15.7109375" style="104" customWidth="1"/>
    <col min="13507" max="13568" width="0.85546875" style="104"/>
    <col min="13569" max="13569" width="39" style="104" customWidth="1"/>
    <col min="13570" max="13570" width="8.7109375" style="104" customWidth="1"/>
    <col min="13571" max="13571" width="13.28515625" style="104" customWidth="1"/>
    <col min="13572" max="13572" width="13.85546875" style="104" customWidth="1"/>
    <col min="13573" max="13573" width="15.140625" style="104" customWidth="1"/>
    <col min="13574" max="13574" width="14.28515625" style="104" customWidth="1"/>
    <col min="13575" max="13575" width="12" style="104" customWidth="1"/>
    <col min="13576" max="13576" width="11.28515625" style="104" customWidth="1"/>
    <col min="13577" max="13577" width="11.85546875" style="104" customWidth="1"/>
    <col min="13578" max="13762" width="15.7109375" style="104" customWidth="1"/>
    <col min="13763" max="13824" width="0.85546875" style="104"/>
    <col min="13825" max="13825" width="39" style="104" customWidth="1"/>
    <col min="13826" max="13826" width="8.7109375" style="104" customWidth="1"/>
    <col min="13827" max="13827" width="13.28515625" style="104" customWidth="1"/>
    <col min="13828" max="13828" width="13.85546875" style="104" customWidth="1"/>
    <col min="13829" max="13829" width="15.140625" style="104" customWidth="1"/>
    <col min="13830" max="13830" width="14.28515625" style="104" customWidth="1"/>
    <col min="13831" max="13831" width="12" style="104" customWidth="1"/>
    <col min="13832" max="13832" width="11.28515625" style="104" customWidth="1"/>
    <col min="13833" max="13833" width="11.85546875" style="104" customWidth="1"/>
    <col min="13834" max="14018" width="15.7109375" style="104" customWidth="1"/>
    <col min="14019" max="14080" width="0.85546875" style="104"/>
    <col min="14081" max="14081" width="39" style="104" customWidth="1"/>
    <col min="14082" max="14082" width="8.7109375" style="104" customWidth="1"/>
    <col min="14083" max="14083" width="13.28515625" style="104" customWidth="1"/>
    <col min="14084" max="14084" width="13.85546875" style="104" customWidth="1"/>
    <col min="14085" max="14085" width="15.140625" style="104" customWidth="1"/>
    <col min="14086" max="14086" width="14.28515625" style="104" customWidth="1"/>
    <col min="14087" max="14087" width="12" style="104" customWidth="1"/>
    <col min="14088" max="14088" width="11.28515625" style="104" customWidth="1"/>
    <col min="14089" max="14089" width="11.85546875" style="104" customWidth="1"/>
    <col min="14090" max="14274" width="15.7109375" style="104" customWidth="1"/>
    <col min="14275" max="14336" width="0.85546875" style="104"/>
    <col min="14337" max="14337" width="39" style="104" customWidth="1"/>
    <col min="14338" max="14338" width="8.7109375" style="104" customWidth="1"/>
    <col min="14339" max="14339" width="13.28515625" style="104" customWidth="1"/>
    <col min="14340" max="14340" width="13.85546875" style="104" customWidth="1"/>
    <col min="14341" max="14341" width="15.140625" style="104" customWidth="1"/>
    <col min="14342" max="14342" width="14.28515625" style="104" customWidth="1"/>
    <col min="14343" max="14343" width="12" style="104" customWidth="1"/>
    <col min="14344" max="14344" width="11.28515625" style="104" customWidth="1"/>
    <col min="14345" max="14345" width="11.85546875" style="104" customWidth="1"/>
    <col min="14346" max="14530" width="15.7109375" style="104" customWidth="1"/>
    <col min="14531" max="14592" width="0.85546875" style="104"/>
    <col min="14593" max="14593" width="39" style="104" customWidth="1"/>
    <col min="14594" max="14594" width="8.7109375" style="104" customWidth="1"/>
    <col min="14595" max="14595" width="13.28515625" style="104" customWidth="1"/>
    <col min="14596" max="14596" width="13.85546875" style="104" customWidth="1"/>
    <col min="14597" max="14597" width="15.140625" style="104" customWidth="1"/>
    <col min="14598" max="14598" width="14.28515625" style="104" customWidth="1"/>
    <col min="14599" max="14599" width="12" style="104" customWidth="1"/>
    <col min="14600" max="14600" width="11.28515625" style="104" customWidth="1"/>
    <col min="14601" max="14601" width="11.85546875" style="104" customWidth="1"/>
    <col min="14602" max="14786" width="15.7109375" style="104" customWidth="1"/>
    <col min="14787" max="14848" width="0.85546875" style="104"/>
    <col min="14849" max="14849" width="39" style="104" customWidth="1"/>
    <col min="14850" max="14850" width="8.7109375" style="104" customWidth="1"/>
    <col min="14851" max="14851" width="13.28515625" style="104" customWidth="1"/>
    <col min="14852" max="14852" width="13.85546875" style="104" customWidth="1"/>
    <col min="14853" max="14853" width="15.140625" style="104" customWidth="1"/>
    <col min="14854" max="14854" width="14.28515625" style="104" customWidth="1"/>
    <col min="14855" max="14855" width="12" style="104" customWidth="1"/>
    <col min="14856" max="14856" width="11.28515625" style="104" customWidth="1"/>
    <col min="14857" max="14857" width="11.85546875" style="104" customWidth="1"/>
    <col min="14858" max="15042" width="15.7109375" style="104" customWidth="1"/>
    <col min="15043" max="15104" width="0.85546875" style="104"/>
    <col min="15105" max="15105" width="39" style="104" customWidth="1"/>
    <col min="15106" max="15106" width="8.7109375" style="104" customWidth="1"/>
    <col min="15107" max="15107" width="13.28515625" style="104" customWidth="1"/>
    <col min="15108" max="15108" width="13.85546875" style="104" customWidth="1"/>
    <col min="15109" max="15109" width="15.140625" style="104" customWidth="1"/>
    <col min="15110" max="15110" width="14.28515625" style="104" customWidth="1"/>
    <col min="15111" max="15111" width="12" style="104" customWidth="1"/>
    <col min="15112" max="15112" width="11.28515625" style="104" customWidth="1"/>
    <col min="15113" max="15113" width="11.85546875" style="104" customWidth="1"/>
    <col min="15114" max="15298" width="15.7109375" style="104" customWidth="1"/>
    <col min="15299" max="15360" width="0.85546875" style="104"/>
    <col min="15361" max="15361" width="39" style="104" customWidth="1"/>
    <col min="15362" max="15362" width="8.7109375" style="104" customWidth="1"/>
    <col min="15363" max="15363" width="13.28515625" style="104" customWidth="1"/>
    <col min="15364" max="15364" width="13.85546875" style="104" customWidth="1"/>
    <col min="15365" max="15365" width="15.140625" style="104" customWidth="1"/>
    <col min="15366" max="15366" width="14.28515625" style="104" customWidth="1"/>
    <col min="15367" max="15367" width="12" style="104" customWidth="1"/>
    <col min="15368" max="15368" width="11.28515625" style="104" customWidth="1"/>
    <col min="15369" max="15369" width="11.85546875" style="104" customWidth="1"/>
    <col min="15370" max="15554" width="15.7109375" style="104" customWidth="1"/>
    <col min="15555" max="15616" width="0.85546875" style="104"/>
    <col min="15617" max="15617" width="39" style="104" customWidth="1"/>
    <col min="15618" max="15618" width="8.7109375" style="104" customWidth="1"/>
    <col min="15619" max="15619" width="13.28515625" style="104" customWidth="1"/>
    <col min="15620" max="15620" width="13.85546875" style="104" customWidth="1"/>
    <col min="15621" max="15621" width="15.140625" style="104" customWidth="1"/>
    <col min="15622" max="15622" width="14.28515625" style="104" customWidth="1"/>
    <col min="15623" max="15623" width="12" style="104" customWidth="1"/>
    <col min="15624" max="15624" width="11.28515625" style="104" customWidth="1"/>
    <col min="15625" max="15625" width="11.85546875" style="104" customWidth="1"/>
    <col min="15626" max="15810" width="15.7109375" style="104" customWidth="1"/>
    <col min="15811" max="15872" width="0.85546875" style="104"/>
    <col min="15873" max="15873" width="39" style="104" customWidth="1"/>
    <col min="15874" max="15874" width="8.7109375" style="104" customWidth="1"/>
    <col min="15875" max="15875" width="13.28515625" style="104" customWidth="1"/>
    <col min="15876" max="15876" width="13.85546875" style="104" customWidth="1"/>
    <col min="15877" max="15877" width="15.140625" style="104" customWidth="1"/>
    <col min="15878" max="15878" width="14.28515625" style="104" customWidth="1"/>
    <col min="15879" max="15879" width="12" style="104" customWidth="1"/>
    <col min="15880" max="15880" width="11.28515625" style="104" customWidth="1"/>
    <col min="15881" max="15881" width="11.85546875" style="104" customWidth="1"/>
    <col min="15882" max="16066" width="15.7109375" style="104" customWidth="1"/>
    <col min="16067" max="16128" width="0.85546875" style="104"/>
    <col min="16129" max="16129" width="39" style="104" customWidth="1"/>
    <col min="16130" max="16130" width="8.7109375" style="104" customWidth="1"/>
    <col min="16131" max="16131" width="13.28515625" style="104" customWidth="1"/>
    <col min="16132" max="16132" width="13.85546875" style="104" customWidth="1"/>
    <col min="16133" max="16133" width="15.140625" style="104" customWidth="1"/>
    <col min="16134" max="16134" width="14.28515625" style="104" customWidth="1"/>
    <col min="16135" max="16135" width="12" style="104" customWidth="1"/>
    <col min="16136" max="16136" width="11.28515625" style="104" customWidth="1"/>
    <col min="16137" max="16137" width="11.85546875" style="104" customWidth="1"/>
    <col min="16138" max="16322" width="15.7109375" style="104" customWidth="1"/>
    <col min="16323" max="16384" width="0.85546875" style="104"/>
  </cols>
  <sheetData>
    <row r="1" spans="1:10" s="112" customFormat="1" ht="12.75" x14ac:dyDescent="0.2">
      <c r="A1" s="415" t="s">
        <v>377</v>
      </c>
      <c r="B1" s="415"/>
      <c r="C1" s="415"/>
      <c r="D1" s="415"/>
      <c r="E1" s="415"/>
      <c r="F1" s="415"/>
      <c r="G1" s="415"/>
      <c r="H1" s="415"/>
      <c r="I1" s="415"/>
    </row>
    <row r="2" spans="1:10" s="112" customFormat="1" ht="12.75" x14ac:dyDescent="0.2">
      <c r="A2" s="415" t="s">
        <v>753</v>
      </c>
      <c r="B2" s="415"/>
      <c r="C2" s="415"/>
      <c r="D2" s="415"/>
      <c r="E2" s="415"/>
      <c r="F2" s="415"/>
      <c r="G2" s="415"/>
      <c r="H2" s="415"/>
      <c r="I2" s="415"/>
    </row>
    <row r="3" spans="1:10" s="112" customFormat="1" ht="12.75" x14ac:dyDescent="0.15">
      <c r="A3" s="305"/>
      <c r="B3" s="305"/>
      <c r="C3" s="305"/>
      <c r="D3" s="305"/>
      <c r="E3" s="345"/>
      <c r="F3" s="345"/>
      <c r="G3" s="345"/>
      <c r="H3" s="345"/>
    </row>
    <row r="4" spans="1:10" x14ac:dyDescent="0.2">
      <c r="A4" s="416" t="s">
        <v>0</v>
      </c>
      <c r="B4" s="417" t="s">
        <v>1</v>
      </c>
      <c r="C4" s="413" t="s">
        <v>378</v>
      </c>
      <c r="D4" s="420" t="s">
        <v>347</v>
      </c>
      <c r="E4" s="420"/>
      <c r="F4" s="420"/>
      <c r="G4" s="420"/>
      <c r="H4" s="420"/>
      <c r="I4" s="420"/>
    </row>
    <row r="5" spans="1:10" x14ac:dyDescent="0.2">
      <c r="A5" s="416"/>
      <c r="B5" s="418"/>
      <c r="C5" s="413"/>
      <c r="D5" s="421" t="s">
        <v>379</v>
      </c>
      <c r="E5" s="413" t="s">
        <v>380</v>
      </c>
      <c r="F5" s="423" t="s">
        <v>381</v>
      </c>
      <c r="G5" s="421" t="s">
        <v>382</v>
      </c>
      <c r="H5" s="413" t="s">
        <v>383</v>
      </c>
      <c r="I5" s="413"/>
    </row>
    <row r="6" spans="1:10" ht="22.5" x14ac:dyDescent="0.2">
      <c r="A6" s="416"/>
      <c r="B6" s="419"/>
      <c r="C6" s="413"/>
      <c r="D6" s="422"/>
      <c r="E6" s="413"/>
      <c r="F6" s="424"/>
      <c r="G6" s="422"/>
      <c r="H6" s="158" t="s">
        <v>379</v>
      </c>
      <c r="I6" s="334" t="s">
        <v>384</v>
      </c>
    </row>
    <row r="7" spans="1:10" x14ac:dyDescent="0.2">
      <c r="A7" s="98" t="s">
        <v>66</v>
      </c>
      <c r="B7" s="98" t="s">
        <v>70</v>
      </c>
      <c r="C7" s="98" t="s">
        <v>71</v>
      </c>
      <c r="D7" s="98" t="s">
        <v>348</v>
      </c>
      <c r="E7" s="98" t="s">
        <v>349</v>
      </c>
      <c r="F7" s="98" t="s">
        <v>350</v>
      </c>
      <c r="G7" s="98" t="s">
        <v>351</v>
      </c>
      <c r="H7" s="226" t="s">
        <v>352</v>
      </c>
      <c r="I7" s="98" t="s">
        <v>385</v>
      </c>
    </row>
    <row r="8" spans="1:10" s="112" customFormat="1" ht="25.5" x14ac:dyDescent="0.2">
      <c r="A8" s="113" t="s">
        <v>353</v>
      </c>
      <c r="B8" s="114" t="s">
        <v>282</v>
      </c>
      <c r="C8" s="99" t="s">
        <v>4</v>
      </c>
      <c r="D8" s="99">
        <f>E8+H8</f>
        <v>6984284.9199999999</v>
      </c>
      <c r="E8" s="99">
        <f>6984284.92</f>
        <v>6984284.9199999999</v>
      </c>
      <c r="F8" s="99"/>
      <c r="G8" s="99"/>
      <c r="H8" s="159"/>
      <c r="I8" s="115"/>
      <c r="J8" s="253"/>
    </row>
    <row r="9" spans="1:10" ht="12.75" x14ac:dyDescent="0.2">
      <c r="A9" s="116" t="s">
        <v>3</v>
      </c>
      <c r="B9" s="117"/>
      <c r="C9" s="100"/>
      <c r="D9" s="100"/>
      <c r="E9" s="100"/>
      <c r="F9" s="100"/>
      <c r="G9" s="100"/>
      <c r="H9" s="160"/>
      <c r="I9" s="102"/>
      <c r="J9" s="227"/>
    </row>
    <row r="10" spans="1:10" ht="12.75" x14ac:dyDescent="0.2">
      <c r="A10" s="118"/>
      <c r="B10" s="119"/>
      <c r="C10" s="100"/>
      <c r="D10" s="100"/>
      <c r="E10" s="100"/>
      <c r="F10" s="100"/>
      <c r="G10" s="100"/>
      <c r="H10" s="160"/>
      <c r="I10" s="102"/>
    </row>
    <row r="11" spans="1:10" s="225" customFormat="1" ht="12.75" x14ac:dyDescent="0.2">
      <c r="A11" s="120" t="s">
        <v>111</v>
      </c>
      <c r="B11" s="121">
        <v>1000</v>
      </c>
      <c r="C11" s="99" t="s">
        <v>4</v>
      </c>
      <c r="D11" s="99">
        <f>E11+H11+F11</f>
        <v>139590200</v>
      </c>
      <c r="E11" s="99">
        <f>E15+E16</f>
        <v>126130700</v>
      </c>
      <c r="F11" s="99">
        <f>F39</f>
        <v>13459500</v>
      </c>
      <c r="G11" s="99"/>
      <c r="H11" s="159">
        <f>H13+H14+H21</f>
        <v>0</v>
      </c>
      <c r="I11" s="216"/>
      <c r="J11" s="104"/>
    </row>
    <row r="12" spans="1:10" s="112" customFormat="1" ht="25.5" x14ac:dyDescent="0.2">
      <c r="A12" s="120" t="s">
        <v>355</v>
      </c>
      <c r="B12" s="121">
        <v>1100</v>
      </c>
      <c r="C12" s="99"/>
      <c r="D12" s="99"/>
      <c r="E12" s="99"/>
      <c r="F12" s="99"/>
      <c r="G12" s="99"/>
      <c r="H12" s="159"/>
      <c r="I12" s="115"/>
    </row>
    <row r="13" spans="1:10" ht="12.75" x14ac:dyDescent="0.2">
      <c r="A13" s="156" t="s">
        <v>410</v>
      </c>
      <c r="B13" s="123"/>
      <c r="C13" s="111" t="s">
        <v>423</v>
      </c>
      <c r="D13" s="100">
        <f>H13</f>
        <v>0</v>
      </c>
      <c r="E13" s="100">
        <v>0</v>
      </c>
      <c r="F13" s="100"/>
      <c r="G13" s="100"/>
      <c r="H13" s="160"/>
      <c r="I13" s="102"/>
    </row>
    <row r="14" spans="1:10" s="112" customFormat="1" ht="25.5" x14ac:dyDescent="0.2">
      <c r="A14" s="120" t="s">
        <v>113</v>
      </c>
      <c r="B14" s="121">
        <v>1200</v>
      </c>
      <c r="C14" s="99"/>
      <c r="D14" s="99">
        <f>E14+H14</f>
        <v>0</v>
      </c>
      <c r="E14" s="99">
        <v>0</v>
      </c>
      <c r="F14" s="99"/>
      <c r="G14" s="99"/>
      <c r="H14" s="159">
        <f>H17</f>
        <v>0</v>
      </c>
      <c r="I14" s="115"/>
    </row>
    <row r="15" spans="1:10" ht="60" x14ac:dyDescent="0.2">
      <c r="A15" s="124" t="s">
        <v>356</v>
      </c>
      <c r="B15" s="125"/>
      <c r="C15" s="126" t="s">
        <v>490</v>
      </c>
      <c r="D15" s="100">
        <f>E15</f>
        <v>124664000</v>
      </c>
      <c r="E15" s="100">
        <v>124664000</v>
      </c>
      <c r="F15" s="100"/>
      <c r="G15" s="100"/>
      <c r="H15" s="160"/>
      <c r="I15" s="102"/>
    </row>
    <row r="16" spans="1:10" ht="72" x14ac:dyDescent="0.2">
      <c r="A16" s="124" t="s">
        <v>775</v>
      </c>
      <c r="B16" s="125"/>
      <c r="C16" s="321" t="s">
        <v>490</v>
      </c>
      <c r="D16" s="100">
        <f>E16</f>
        <v>1466700</v>
      </c>
      <c r="E16" s="100">
        <v>1466700</v>
      </c>
      <c r="F16" s="100"/>
      <c r="G16" s="100"/>
      <c r="H16" s="160"/>
      <c r="I16" s="102"/>
    </row>
    <row r="17" spans="1:10" ht="24" x14ac:dyDescent="0.2">
      <c r="A17" s="124" t="s">
        <v>402</v>
      </c>
      <c r="B17" s="125"/>
      <c r="C17" s="126" t="s">
        <v>490</v>
      </c>
      <c r="D17" s="100">
        <f>E17+H17</f>
        <v>0</v>
      </c>
      <c r="E17" s="100">
        <v>0</v>
      </c>
      <c r="F17" s="100"/>
      <c r="G17" s="100"/>
      <c r="H17" s="160"/>
      <c r="I17" s="102"/>
    </row>
    <row r="18" spans="1:10" s="112" customFormat="1" ht="25.5" x14ac:dyDescent="0.2">
      <c r="A18" s="120" t="s">
        <v>116</v>
      </c>
      <c r="B18" s="121">
        <v>1300</v>
      </c>
      <c r="C18" s="99"/>
      <c r="D18" s="99"/>
      <c r="E18" s="99"/>
      <c r="F18" s="99"/>
      <c r="G18" s="99"/>
      <c r="H18" s="159"/>
      <c r="I18" s="115"/>
    </row>
    <row r="19" spans="1:10" ht="12.75" x14ac:dyDescent="0.2">
      <c r="A19" s="110" t="s">
        <v>3</v>
      </c>
      <c r="B19" s="127"/>
      <c r="C19" s="100"/>
      <c r="D19" s="100"/>
      <c r="E19" s="100"/>
      <c r="F19" s="100"/>
      <c r="G19" s="100"/>
      <c r="H19" s="160"/>
      <c r="I19" s="102"/>
    </row>
    <row r="20" spans="1:10" ht="12.75" x14ac:dyDescent="0.2">
      <c r="A20" s="122"/>
      <c r="B20" s="123"/>
      <c r="C20" s="100"/>
      <c r="D20" s="100"/>
      <c r="E20" s="100"/>
      <c r="F20" s="100"/>
      <c r="G20" s="100"/>
      <c r="H20" s="160"/>
      <c r="I20" s="102"/>
    </row>
    <row r="21" spans="1:10" s="112" customFormat="1" ht="12.75" x14ac:dyDescent="0.2">
      <c r="A21" s="120" t="s">
        <v>117</v>
      </c>
      <c r="B21" s="121">
        <v>1400</v>
      </c>
      <c r="C21" s="126" t="s">
        <v>460</v>
      </c>
      <c r="D21" s="99">
        <f>F21</f>
        <v>13459500</v>
      </c>
      <c r="E21" s="99">
        <f>SUM(E23:E27)</f>
        <v>0</v>
      </c>
      <c r="F21" s="99">
        <f>F23</f>
        <v>13459500</v>
      </c>
      <c r="G21" s="99"/>
      <c r="H21" s="159">
        <f>H32+H29</f>
        <v>0</v>
      </c>
      <c r="I21" s="217">
        <f>I29</f>
        <v>0</v>
      </c>
    </row>
    <row r="22" spans="1:10" s="112" customFormat="1" ht="12.75" x14ac:dyDescent="0.2">
      <c r="A22" s="122" t="s">
        <v>3</v>
      </c>
      <c r="B22" s="123"/>
      <c r="C22" s="100"/>
      <c r="D22" s="100"/>
      <c r="E22" s="100"/>
      <c r="F22" s="100"/>
      <c r="G22" s="100"/>
      <c r="H22" s="160"/>
      <c r="I22" s="115"/>
    </row>
    <row r="23" spans="1:10" s="222" customFormat="1" ht="12.75" x14ac:dyDescent="0.2">
      <c r="A23" s="122" t="s">
        <v>417</v>
      </c>
      <c r="B23" s="123"/>
      <c r="C23" s="126" t="s">
        <v>460</v>
      </c>
      <c r="D23" s="100">
        <f>E23+F23+G23+H23</f>
        <v>13459500</v>
      </c>
      <c r="E23" s="100">
        <v>0</v>
      </c>
      <c r="F23" s="100">
        <v>13459500</v>
      </c>
      <c r="G23" s="100"/>
      <c r="H23" s="160"/>
      <c r="I23" s="115"/>
      <c r="J23" s="112"/>
    </row>
    <row r="24" spans="1:10" s="112" customFormat="1" ht="12.75" x14ac:dyDescent="0.2">
      <c r="A24" s="122"/>
      <c r="B24" s="123"/>
      <c r="C24" s="126" t="s">
        <v>460</v>
      </c>
      <c r="D24" s="100">
        <f t="shared" ref="D24:D28" si="0">E24+F24+G24+H24</f>
        <v>0</v>
      </c>
      <c r="E24" s="100">
        <v>0</v>
      </c>
      <c r="F24" s="100"/>
      <c r="G24" s="100"/>
      <c r="H24" s="160"/>
      <c r="I24" s="115"/>
    </row>
    <row r="25" spans="1:10" s="112" customFormat="1" ht="12.75" x14ac:dyDescent="0.2">
      <c r="A25" s="122"/>
      <c r="B25" s="123"/>
      <c r="C25" s="126" t="s">
        <v>460</v>
      </c>
      <c r="D25" s="100">
        <f t="shared" si="0"/>
        <v>0</v>
      </c>
      <c r="E25" s="100">
        <v>0</v>
      </c>
      <c r="F25" s="100"/>
      <c r="G25" s="100"/>
      <c r="H25" s="160"/>
      <c r="I25" s="115"/>
    </row>
    <row r="26" spans="1:10" s="112" customFormat="1" ht="12.75" x14ac:dyDescent="0.2">
      <c r="A26" s="122"/>
      <c r="B26" s="123"/>
      <c r="C26" s="126" t="s">
        <v>460</v>
      </c>
      <c r="D26" s="100">
        <f t="shared" si="0"/>
        <v>0</v>
      </c>
      <c r="E26" s="100">
        <v>0</v>
      </c>
      <c r="F26" s="100"/>
      <c r="G26" s="100"/>
      <c r="H26" s="160"/>
      <c r="I26" s="115"/>
    </row>
    <row r="27" spans="1:10" s="112" customFormat="1" ht="12.75" x14ac:dyDescent="0.2">
      <c r="A27" s="122"/>
      <c r="B27" s="123"/>
      <c r="C27" s="126" t="s">
        <v>460</v>
      </c>
      <c r="D27" s="100">
        <f t="shared" si="0"/>
        <v>0</v>
      </c>
      <c r="E27" s="100">
        <v>0</v>
      </c>
      <c r="F27" s="100"/>
      <c r="G27" s="100"/>
      <c r="H27" s="160"/>
      <c r="I27" s="115"/>
    </row>
    <row r="28" spans="1:10" s="112" customFormat="1" ht="12.75" x14ac:dyDescent="0.2">
      <c r="A28" s="122"/>
      <c r="B28" s="123"/>
      <c r="C28" s="126"/>
      <c r="D28" s="100">
        <f t="shared" si="0"/>
        <v>0</v>
      </c>
      <c r="E28" s="100">
        <v>0</v>
      </c>
      <c r="F28" s="100"/>
      <c r="G28" s="100"/>
      <c r="H28" s="160"/>
      <c r="I28" s="115"/>
    </row>
    <row r="29" spans="1:10" s="112" customFormat="1" ht="12.75" x14ac:dyDescent="0.2">
      <c r="A29" s="122" t="s">
        <v>522</v>
      </c>
      <c r="B29" s="123"/>
      <c r="C29" s="126" t="s">
        <v>460</v>
      </c>
      <c r="D29" s="100">
        <f>H29</f>
        <v>0</v>
      </c>
      <c r="E29" s="100">
        <v>0</v>
      </c>
      <c r="F29" s="100"/>
      <c r="G29" s="100"/>
      <c r="H29" s="160"/>
      <c r="I29" s="217"/>
    </row>
    <row r="30" spans="1:10" s="112" customFormat="1" ht="12.75" x14ac:dyDescent="0.2">
      <c r="A30" s="120" t="s">
        <v>118</v>
      </c>
      <c r="B30" s="121">
        <v>1500</v>
      </c>
      <c r="C30" s="99"/>
      <c r="D30" s="99"/>
      <c r="E30" s="99"/>
      <c r="F30" s="99"/>
      <c r="G30" s="99"/>
      <c r="H30" s="159"/>
      <c r="I30" s="115"/>
    </row>
    <row r="31" spans="1:10" s="112" customFormat="1" ht="12.75" x14ac:dyDescent="0.2">
      <c r="A31" s="110" t="s">
        <v>3</v>
      </c>
      <c r="B31" s="127"/>
      <c r="C31" s="100"/>
      <c r="D31" s="100"/>
      <c r="E31" s="100"/>
      <c r="F31" s="100"/>
      <c r="G31" s="100"/>
      <c r="H31" s="160"/>
      <c r="I31" s="115"/>
    </row>
    <row r="32" spans="1:10" ht="12.75" x14ac:dyDescent="0.2">
      <c r="A32" s="122"/>
      <c r="B32" s="123"/>
      <c r="C32" s="218"/>
      <c r="D32" s="100">
        <f>H32</f>
        <v>0</v>
      </c>
      <c r="E32" s="100">
        <v>0</v>
      </c>
      <c r="F32" s="100"/>
      <c r="G32" s="100"/>
      <c r="H32" s="160"/>
      <c r="I32" s="216"/>
    </row>
    <row r="33" spans="1:10" s="112" customFormat="1" ht="12.75" x14ac:dyDescent="0.2">
      <c r="A33" s="120" t="s">
        <v>120</v>
      </c>
      <c r="B33" s="121">
        <v>1900</v>
      </c>
      <c r="C33" s="99"/>
      <c r="D33" s="99"/>
      <c r="E33" s="99"/>
      <c r="F33" s="99"/>
      <c r="G33" s="99"/>
      <c r="H33" s="159"/>
      <c r="I33" s="115"/>
    </row>
    <row r="34" spans="1:10" ht="12.75" x14ac:dyDescent="0.2">
      <c r="A34" s="110" t="s">
        <v>3</v>
      </c>
      <c r="B34" s="127"/>
      <c r="C34" s="109"/>
      <c r="D34" s="109"/>
      <c r="E34" s="100"/>
      <c r="F34" s="100"/>
      <c r="G34" s="100"/>
      <c r="H34" s="160"/>
      <c r="I34" s="102"/>
    </row>
    <row r="35" spans="1:10" ht="12.75" x14ac:dyDescent="0.2">
      <c r="A35" s="122"/>
      <c r="B35" s="123"/>
      <c r="C35" s="109"/>
      <c r="D35" s="109"/>
      <c r="E35" s="100"/>
      <c r="F35" s="100"/>
      <c r="G35" s="100"/>
      <c r="H35" s="160"/>
      <c r="I35" s="102"/>
    </row>
    <row r="36" spans="1:10" s="112" customFormat="1" ht="12.75" x14ac:dyDescent="0.2">
      <c r="A36" s="113" t="s">
        <v>357</v>
      </c>
      <c r="B36" s="128">
        <v>1980</v>
      </c>
      <c r="C36" s="99"/>
      <c r="D36" s="99"/>
      <c r="E36" s="99"/>
      <c r="F36" s="99"/>
      <c r="G36" s="99"/>
      <c r="H36" s="159"/>
      <c r="I36" s="115"/>
    </row>
    <row r="37" spans="1:10" s="112" customFormat="1" ht="12.75" x14ac:dyDescent="0.2">
      <c r="A37" s="110" t="s">
        <v>3</v>
      </c>
      <c r="B37" s="127"/>
      <c r="C37" s="100"/>
      <c r="D37" s="100"/>
      <c r="E37" s="100"/>
      <c r="F37" s="100"/>
      <c r="G37" s="100"/>
      <c r="H37" s="160"/>
      <c r="I37" s="115"/>
    </row>
    <row r="38" spans="1:10" s="112" customFormat="1" ht="12.75" x14ac:dyDescent="0.2">
      <c r="A38" s="122"/>
      <c r="B38" s="123"/>
      <c r="C38" s="218">
        <v>510</v>
      </c>
      <c r="D38" s="100">
        <f>E38</f>
        <v>0</v>
      </c>
      <c r="E38" s="100"/>
      <c r="F38" s="100"/>
      <c r="G38" s="100"/>
      <c r="H38" s="160"/>
      <c r="I38" s="115"/>
    </row>
    <row r="39" spans="1:10" ht="12.75" x14ac:dyDescent="0.2">
      <c r="A39" s="120" t="s">
        <v>122</v>
      </c>
      <c r="B39" s="121">
        <v>2000</v>
      </c>
      <c r="C39" s="99" t="s">
        <v>4</v>
      </c>
      <c r="D39" s="99">
        <f>E39+H39+F39</f>
        <v>146574484.92000002</v>
      </c>
      <c r="E39" s="99">
        <f>E40+E60+E66+E83</f>
        <v>133114984.92000002</v>
      </c>
      <c r="F39" s="99">
        <f>F40+F60+F66+F83</f>
        <v>13459500</v>
      </c>
      <c r="G39" s="100"/>
      <c r="H39" s="159">
        <f>H40+H60+H66+H83</f>
        <v>0</v>
      </c>
      <c r="I39" s="102"/>
    </row>
    <row r="40" spans="1:10" s="112" customFormat="1" ht="25.5" x14ac:dyDescent="0.2">
      <c r="A40" s="120" t="s">
        <v>358</v>
      </c>
      <c r="B40" s="121">
        <v>2100</v>
      </c>
      <c r="C40" s="99" t="s">
        <v>4</v>
      </c>
      <c r="D40" s="99">
        <f>E40+F40</f>
        <v>104031403.76000001</v>
      </c>
      <c r="E40" s="99">
        <f>E41+E42+E43+E50</f>
        <v>96221003.760000005</v>
      </c>
      <c r="F40" s="99">
        <f>F44+F45+F47+F48+F49+F50+F46</f>
        <v>7810399.9999999991</v>
      </c>
      <c r="G40" s="99"/>
      <c r="H40" s="159"/>
      <c r="I40" s="115"/>
    </row>
    <row r="41" spans="1:10" ht="24" x14ac:dyDescent="0.2">
      <c r="A41" s="110" t="s">
        <v>359</v>
      </c>
      <c r="B41" s="127">
        <v>2110</v>
      </c>
      <c r="C41" s="126" t="s">
        <v>491</v>
      </c>
      <c r="D41" s="100">
        <f>E41+F41</f>
        <v>73900156.5</v>
      </c>
      <c r="E41" s="100">
        <v>73900156.5</v>
      </c>
      <c r="F41" s="100"/>
      <c r="G41" s="100"/>
      <c r="H41" s="160"/>
      <c r="I41" s="216"/>
      <c r="J41" s="227"/>
    </row>
    <row r="42" spans="1:10" ht="24" x14ac:dyDescent="0.2">
      <c r="A42" s="110" t="s">
        <v>403</v>
      </c>
      <c r="B42" s="127">
        <v>2110</v>
      </c>
      <c r="C42" s="126" t="s">
        <v>491</v>
      </c>
      <c r="D42" s="100"/>
      <c r="E42" s="100"/>
      <c r="F42" s="100"/>
      <c r="G42" s="100"/>
      <c r="H42" s="160"/>
      <c r="I42" s="102"/>
      <c r="J42" s="227"/>
    </row>
    <row r="43" spans="1:10" ht="24" x14ac:dyDescent="0.2">
      <c r="A43" s="110" t="s">
        <v>125</v>
      </c>
      <c r="B43" s="127">
        <v>2120</v>
      </c>
      <c r="C43" s="126" t="s">
        <v>437</v>
      </c>
      <c r="D43" s="100">
        <f>E43+F43</f>
        <v>3000</v>
      </c>
      <c r="E43" s="100">
        <v>3000</v>
      </c>
      <c r="F43" s="100"/>
      <c r="G43" s="100"/>
      <c r="H43" s="160"/>
      <c r="I43" s="102"/>
      <c r="J43" s="227"/>
    </row>
    <row r="44" spans="1:10" ht="12.75" x14ac:dyDescent="0.2">
      <c r="A44" s="110" t="s">
        <v>553</v>
      </c>
      <c r="B44" s="425">
        <v>2130</v>
      </c>
      <c r="C44" s="126" t="s">
        <v>491</v>
      </c>
      <c r="D44" s="100">
        <f t="shared" ref="D44:D49" si="1">F44</f>
        <v>107834.1</v>
      </c>
      <c r="E44" s="100"/>
      <c r="F44" s="100">
        <v>107834.1</v>
      </c>
      <c r="G44" s="100"/>
      <c r="H44" s="160"/>
      <c r="I44" s="102"/>
    </row>
    <row r="45" spans="1:10" ht="12.75" x14ac:dyDescent="0.2">
      <c r="A45" s="110" t="s">
        <v>554</v>
      </c>
      <c r="B45" s="426"/>
      <c r="C45" s="126" t="s">
        <v>491</v>
      </c>
      <c r="D45" s="100">
        <f t="shared" si="1"/>
        <v>2363517.67</v>
      </c>
      <c r="E45" s="100"/>
      <c r="F45" s="100">
        <v>2363517.67</v>
      </c>
      <c r="G45" s="100"/>
      <c r="H45" s="160"/>
      <c r="I45" s="102"/>
    </row>
    <row r="46" spans="1:10" ht="12.75" x14ac:dyDescent="0.2">
      <c r="A46" s="110" t="s">
        <v>555</v>
      </c>
      <c r="B46" s="426"/>
      <c r="C46" s="126" t="s">
        <v>491</v>
      </c>
      <c r="D46" s="100">
        <f t="shared" si="1"/>
        <v>78264.210000000006</v>
      </c>
      <c r="E46" s="100"/>
      <c r="F46" s="100">
        <v>78264.210000000006</v>
      </c>
      <c r="G46" s="100"/>
      <c r="H46" s="160"/>
      <c r="I46" s="102"/>
    </row>
    <row r="47" spans="1:10" ht="24" x14ac:dyDescent="0.2">
      <c r="A47" s="110" t="s">
        <v>418</v>
      </c>
      <c r="B47" s="426"/>
      <c r="C47" s="126" t="s">
        <v>437</v>
      </c>
      <c r="D47" s="100">
        <f t="shared" si="1"/>
        <v>0</v>
      </c>
      <c r="E47" s="100"/>
      <c r="F47" s="100"/>
      <c r="G47" s="100"/>
      <c r="H47" s="160"/>
      <c r="I47" s="102"/>
    </row>
    <row r="48" spans="1:10" ht="24" x14ac:dyDescent="0.2">
      <c r="A48" s="110" t="s">
        <v>418</v>
      </c>
      <c r="B48" s="427"/>
      <c r="C48" s="126" t="s">
        <v>437</v>
      </c>
      <c r="D48" s="100">
        <f t="shared" si="1"/>
        <v>3115800</v>
      </c>
      <c r="E48" s="100"/>
      <c r="F48" s="100">
        <v>3115800</v>
      </c>
      <c r="G48" s="100"/>
      <c r="H48" s="160"/>
      <c r="I48" s="102"/>
    </row>
    <row r="49" spans="1:10" ht="24" x14ac:dyDescent="0.2">
      <c r="A49" s="110" t="s">
        <v>774</v>
      </c>
      <c r="B49" s="326"/>
      <c r="C49" s="323" t="s">
        <v>437</v>
      </c>
      <c r="D49" s="100">
        <f t="shared" si="1"/>
        <v>1355000</v>
      </c>
      <c r="E49" s="100"/>
      <c r="F49" s="100">
        <v>1355000</v>
      </c>
      <c r="G49" s="100"/>
      <c r="H49" s="160"/>
      <c r="I49" s="102"/>
    </row>
    <row r="50" spans="1:10" s="112" customFormat="1" ht="51" x14ac:dyDescent="0.2">
      <c r="A50" s="120" t="s">
        <v>127</v>
      </c>
      <c r="B50" s="129">
        <v>2140</v>
      </c>
      <c r="C50" s="99" t="s">
        <v>4</v>
      </c>
      <c r="D50" s="99">
        <f>E50+F50</f>
        <v>23107831.280000001</v>
      </c>
      <c r="E50" s="99">
        <f>E51</f>
        <v>22317847.260000002</v>
      </c>
      <c r="F50" s="99">
        <f>F51+F52+F53+F55+F57+F54+F56</f>
        <v>789984.02</v>
      </c>
      <c r="G50" s="99"/>
      <c r="H50" s="159"/>
      <c r="I50" s="115"/>
    </row>
    <row r="51" spans="1:10" ht="24" x14ac:dyDescent="0.2">
      <c r="A51" s="110" t="s">
        <v>360</v>
      </c>
      <c r="B51" s="127">
        <v>2141</v>
      </c>
      <c r="C51" s="126" t="s">
        <v>442</v>
      </c>
      <c r="D51" s="100">
        <f>E51</f>
        <v>22317847.260000002</v>
      </c>
      <c r="E51" s="100">
        <v>22317847.260000002</v>
      </c>
      <c r="F51" s="100"/>
      <c r="G51" s="100"/>
      <c r="H51" s="160"/>
      <c r="I51" s="102"/>
      <c r="J51" s="227"/>
    </row>
    <row r="52" spans="1:10" s="131" customFormat="1" ht="12.75" x14ac:dyDescent="0.2">
      <c r="A52" s="110" t="s">
        <v>556</v>
      </c>
      <c r="B52" s="127">
        <v>2142</v>
      </c>
      <c r="C52" s="126" t="s">
        <v>442</v>
      </c>
      <c r="D52" s="101">
        <f>F52</f>
        <v>32565.9</v>
      </c>
      <c r="E52" s="101"/>
      <c r="F52" s="101">
        <v>32565.9</v>
      </c>
      <c r="G52" s="101"/>
      <c r="H52" s="161"/>
      <c r="I52" s="130"/>
    </row>
    <row r="53" spans="1:10" ht="12.75" x14ac:dyDescent="0.2">
      <c r="A53" s="110" t="s">
        <v>557</v>
      </c>
      <c r="B53" s="127">
        <v>2150</v>
      </c>
      <c r="C53" s="126" t="s">
        <v>442</v>
      </c>
      <c r="D53" s="100">
        <f>F53</f>
        <v>713782.33</v>
      </c>
      <c r="E53" s="100"/>
      <c r="F53" s="100">
        <v>713782.33</v>
      </c>
      <c r="G53" s="100"/>
      <c r="H53" s="160"/>
      <c r="I53" s="102"/>
    </row>
    <row r="54" spans="1:10" ht="12.75" x14ac:dyDescent="0.2">
      <c r="A54" s="110" t="s">
        <v>558</v>
      </c>
      <c r="B54" s="127">
        <v>2150</v>
      </c>
      <c r="C54" s="126" t="s">
        <v>442</v>
      </c>
      <c r="D54" s="100">
        <f>F54</f>
        <v>23635.79</v>
      </c>
      <c r="E54" s="100"/>
      <c r="F54" s="100">
        <v>23635.79</v>
      </c>
      <c r="G54" s="100"/>
      <c r="H54" s="160"/>
      <c r="I54" s="102"/>
    </row>
    <row r="55" spans="1:10" ht="24" x14ac:dyDescent="0.2">
      <c r="A55" s="110" t="s">
        <v>418</v>
      </c>
      <c r="B55" s="127">
        <v>2160</v>
      </c>
      <c r="C55" s="126" t="s">
        <v>442</v>
      </c>
      <c r="D55" s="100">
        <f>F55</f>
        <v>0</v>
      </c>
      <c r="E55" s="100"/>
      <c r="F55" s="100"/>
      <c r="G55" s="100"/>
      <c r="H55" s="160"/>
      <c r="I55" s="102"/>
    </row>
    <row r="56" spans="1:10" ht="24" x14ac:dyDescent="0.2">
      <c r="A56" s="110" t="s">
        <v>774</v>
      </c>
      <c r="B56" s="326"/>
      <c r="C56" s="323" t="s">
        <v>442</v>
      </c>
      <c r="D56" s="100">
        <f>F56</f>
        <v>20000</v>
      </c>
      <c r="E56" s="100"/>
      <c r="F56" s="100">
        <v>20000</v>
      </c>
      <c r="G56" s="100"/>
      <c r="H56" s="160"/>
      <c r="I56" s="102"/>
    </row>
    <row r="57" spans="1:10" s="131" customFormat="1" ht="24" x14ac:dyDescent="0.2">
      <c r="A57" s="110" t="s">
        <v>131</v>
      </c>
      <c r="B57" s="127">
        <v>2170</v>
      </c>
      <c r="C57" s="100"/>
      <c r="D57" s="100"/>
      <c r="E57" s="100"/>
      <c r="F57" s="100"/>
      <c r="G57" s="100"/>
      <c r="H57" s="160"/>
      <c r="I57" s="102"/>
    </row>
    <row r="58" spans="1:10" ht="36" x14ac:dyDescent="0.2">
      <c r="A58" s="110" t="s">
        <v>132</v>
      </c>
      <c r="B58" s="127">
        <v>2180</v>
      </c>
      <c r="C58" s="100"/>
      <c r="D58" s="100"/>
      <c r="E58" s="100"/>
      <c r="F58" s="100"/>
      <c r="G58" s="100"/>
      <c r="H58" s="160"/>
      <c r="I58" s="102"/>
    </row>
    <row r="59" spans="1:10" ht="24" x14ac:dyDescent="0.2">
      <c r="A59" s="110" t="s">
        <v>361</v>
      </c>
      <c r="B59" s="127">
        <v>2181</v>
      </c>
      <c r="C59" s="100"/>
      <c r="D59" s="100"/>
      <c r="E59" s="100"/>
      <c r="F59" s="100"/>
      <c r="G59" s="100"/>
      <c r="H59" s="160"/>
      <c r="I59" s="102"/>
    </row>
    <row r="60" spans="1:10" s="112" customFormat="1" ht="25.5" x14ac:dyDescent="0.2">
      <c r="A60" s="120" t="s">
        <v>134</v>
      </c>
      <c r="B60" s="121">
        <v>2200</v>
      </c>
      <c r="C60" s="99" t="s">
        <v>4</v>
      </c>
      <c r="D60" s="99">
        <f>E60+F60</f>
        <v>308900</v>
      </c>
      <c r="E60" s="99">
        <f>E62</f>
        <v>90000</v>
      </c>
      <c r="F60" s="99">
        <f>F61</f>
        <v>218900</v>
      </c>
      <c r="G60" s="99"/>
      <c r="H60" s="159"/>
      <c r="I60" s="115"/>
    </row>
    <row r="61" spans="1:10" ht="36" x14ac:dyDescent="0.2">
      <c r="A61" s="110" t="s">
        <v>362</v>
      </c>
      <c r="B61" s="127">
        <v>2210</v>
      </c>
      <c r="C61" s="100"/>
      <c r="D61" s="100">
        <f>E61+F61</f>
        <v>308900</v>
      </c>
      <c r="E61" s="100">
        <f>E62</f>
        <v>90000</v>
      </c>
      <c r="F61" s="100">
        <f>F62</f>
        <v>218900</v>
      </c>
      <c r="G61" s="100"/>
      <c r="H61" s="160"/>
      <c r="I61" s="102"/>
    </row>
    <row r="62" spans="1:10" ht="48" x14ac:dyDescent="0.2">
      <c r="A62" s="110" t="s">
        <v>363</v>
      </c>
      <c r="B62" s="127">
        <v>2211</v>
      </c>
      <c r="C62" s="126" t="s">
        <v>443</v>
      </c>
      <c r="D62" s="100">
        <f>E62+F62</f>
        <v>308900</v>
      </c>
      <c r="E62" s="100">
        <v>90000</v>
      </c>
      <c r="F62" s="100">
        <v>218900</v>
      </c>
      <c r="G62" s="100"/>
      <c r="H62" s="160"/>
      <c r="I62" s="102"/>
    </row>
    <row r="63" spans="1:10" ht="36" x14ac:dyDescent="0.2">
      <c r="A63" s="110" t="s">
        <v>137</v>
      </c>
      <c r="B63" s="127">
        <v>2220</v>
      </c>
      <c r="C63" s="100"/>
      <c r="D63" s="100"/>
      <c r="E63" s="100"/>
      <c r="F63" s="100"/>
      <c r="G63" s="100"/>
      <c r="H63" s="160"/>
      <c r="I63" s="102"/>
    </row>
    <row r="64" spans="1:10" ht="60" x14ac:dyDescent="0.2">
      <c r="A64" s="110" t="s">
        <v>138</v>
      </c>
      <c r="B64" s="127">
        <v>2230</v>
      </c>
      <c r="C64" s="100"/>
      <c r="D64" s="100"/>
      <c r="E64" s="100"/>
      <c r="F64" s="100"/>
      <c r="G64" s="100"/>
      <c r="H64" s="160"/>
      <c r="I64" s="102"/>
    </row>
    <row r="65" spans="1:9" ht="12.75" x14ac:dyDescent="0.2">
      <c r="A65" s="110" t="s">
        <v>285</v>
      </c>
      <c r="B65" s="127">
        <v>2240</v>
      </c>
      <c r="C65" s="100"/>
      <c r="D65" s="100"/>
      <c r="E65" s="100"/>
      <c r="F65" s="100"/>
      <c r="G65" s="100"/>
      <c r="H65" s="160"/>
      <c r="I65" s="102"/>
    </row>
    <row r="66" spans="1:9" s="112" customFormat="1" ht="25.5" x14ac:dyDescent="0.2">
      <c r="A66" s="120" t="s">
        <v>139</v>
      </c>
      <c r="B66" s="121">
        <v>2300</v>
      </c>
      <c r="C66" s="99" t="s">
        <v>4</v>
      </c>
      <c r="D66" s="99">
        <f>E66+H66</f>
        <v>1385945</v>
      </c>
      <c r="E66" s="99">
        <f>E68+E69</f>
        <v>1385945</v>
      </c>
      <c r="F66" s="99"/>
      <c r="G66" s="99"/>
      <c r="H66" s="159">
        <f>H70</f>
        <v>0</v>
      </c>
      <c r="I66" s="115"/>
    </row>
    <row r="67" spans="1:9" s="112" customFormat="1" ht="12.75" x14ac:dyDescent="0.2">
      <c r="A67" s="110" t="s">
        <v>3</v>
      </c>
      <c r="B67" s="127"/>
      <c r="C67" s="100"/>
      <c r="D67" s="100"/>
      <c r="E67" s="100"/>
      <c r="F67" s="100"/>
      <c r="G67" s="100"/>
      <c r="H67" s="160"/>
      <c r="I67" s="115"/>
    </row>
    <row r="68" spans="1:9" ht="24" x14ac:dyDescent="0.2">
      <c r="A68" s="110" t="s">
        <v>140</v>
      </c>
      <c r="B68" s="127" t="s">
        <v>4</v>
      </c>
      <c r="C68" s="126" t="s">
        <v>445</v>
      </c>
      <c r="D68" s="100">
        <f>E68</f>
        <v>1385945</v>
      </c>
      <c r="E68" s="100">
        <v>1385945</v>
      </c>
      <c r="F68" s="100"/>
      <c r="G68" s="100"/>
      <c r="H68" s="160"/>
      <c r="I68" s="102"/>
    </row>
    <row r="69" spans="1:9" ht="36" x14ac:dyDescent="0.2">
      <c r="A69" s="110" t="s">
        <v>217</v>
      </c>
      <c r="B69" s="127" t="s">
        <v>4</v>
      </c>
      <c r="C69" s="111" t="s">
        <v>448</v>
      </c>
      <c r="D69" s="100">
        <f>E69</f>
        <v>0</v>
      </c>
      <c r="E69" s="100"/>
      <c r="F69" s="100"/>
      <c r="G69" s="100"/>
      <c r="H69" s="160"/>
      <c r="I69" s="102"/>
    </row>
    <row r="70" spans="1:9" ht="24" x14ac:dyDescent="0.2">
      <c r="A70" s="110" t="s">
        <v>218</v>
      </c>
      <c r="B70" s="127" t="s">
        <v>4</v>
      </c>
      <c r="C70" s="218">
        <v>853</v>
      </c>
      <c r="D70" s="100">
        <f>H70</f>
        <v>0</v>
      </c>
      <c r="E70" s="100"/>
      <c r="F70" s="100"/>
      <c r="G70" s="100"/>
      <c r="H70" s="160"/>
      <c r="I70" s="102"/>
    </row>
    <row r="71" spans="1:9" s="112" customFormat="1" ht="25.5" x14ac:dyDescent="0.2">
      <c r="A71" s="120" t="s">
        <v>141</v>
      </c>
      <c r="B71" s="121">
        <v>2400</v>
      </c>
      <c r="C71" s="99"/>
      <c r="D71" s="99"/>
      <c r="E71" s="99"/>
      <c r="F71" s="99"/>
      <c r="G71" s="99"/>
      <c r="H71" s="159"/>
      <c r="I71" s="115"/>
    </row>
    <row r="72" spans="1:9" s="112" customFormat="1" ht="12.75" x14ac:dyDescent="0.2">
      <c r="A72" s="110" t="s">
        <v>3</v>
      </c>
      <c r="B72" s="127"/>
      <c r="C72" s="100"/>
      <c r="D72" s="100"/>
      <c r="E72" s="100"/>
      <c r="F72" s="100"/>
      <c r="G72" s="100"/>
      <c r="H72" s="160"/>
      <c r="I72" s="115"/>
    </row>
    <row r="73" spans="1:9" ht="24" x14ac:dyDescent="0.2">
      <c r="A73" s="110" t="s">
        <v>286</v>
      </c>
      <c r="B73" s="127">
        <v>2410</v>
      </c>
      <c r="C73" s="100"/>
      <c r="D73" s="100"/>
      <c r="E73" s="100"/>
      <c r="F73" s="100"/>
      <c r="G73" s="100"/>
      <c r="H73" s="160"/>
      <c r="I73" s="102"/>
    </row>
    <row r="74" spans="1:9" ht="24" x14ac:dyDescent="0.2">
      <c r="A74" s="110" t="s">
        <v>287</v>
      </c>
      <c r="B74" s="127">
        <v>2420</v>
      </c>
      <c r="C74" s="100"/>
      <c r="D74" s="100"/>
      <c r="E74" s="100"/>
      <c r="F74" s="100"/>
      <c r="G74" s="100"/>
      <c r="H74" s="160"/>
      <c r="I74" s="102"/>
    </row>
    <row r="75" spans="1:9" ht="48" x14ac:dyDescent="0.2">
      <c r="A75" s="110" t="s">
        <v>386</v>
      </c>
      <c r="B75" s="127">
        <v>2430</v>
      </c>
      <c r="C75" s="100"/>
      <c r="D75" s="100"/>
      <c r="E75" s="100"/>
      <c r="F75" s="100"/>
      <c r="G75" s="100"/>
      <c r="H75" s="160"/>
      <c r="I75" s="102"/>
    </row>
    <row r="76" spans="1:9" ht="24" x14ac:dyDescent="0.2">
      <c r="A76" s="110" t="s">
        <v>142</v>
      </c>
      <c r="B76" s="127">
        <v>2440</v>
      </c>
      <c r="C76" s="100"/>
      <c r="D76" s="100"/>
      <c r="E76" s="100"/>
      <c r="F76" s="100"/>
      <c r="G76" s="100"/>
      <c r="H76" s="160"/>
      <c r="I76" s="102"/>
    </row>
    <row r="77" spans="1:9" ht="12.75" x14ac:dyDescent="0.2">
      <c r="A77" s="110" t="s">
        <v>143</v>
      </c>
      <c r="B77" s="127">
        <v>2450</v>
      </c>
      <c r="C77" s="100"/>
      <c r="D77" s="100"/>
      <c r="E77" s="100"/>
      <c r="F77" s="100"/>
      <c r="G77" s="100"/>
      <c r="H77" s="160"/>
      <c r="I77" s="102"/>
    </row>
    <row r="78" spans="1:9" ht="36" x14ac:dyDescent="0.2">
      <c r="A78" s="124" t="s">
        <v>144</v>
      </c>
      <c r="B78" s="125">
        <v>2460</v>
      </c>
      <c r="C78" s="100"/>
      <c r="D78" s="100"/>
      <c r="E78" s="100"/>
      <c r="F78" s="100"/>
      <c r="G78" s="100"/>
      <c r="H78" s="160"/>
      <c r="I78" s="102"/>
    </row>
    <row r="79" spans="1:9" s="112" customFormat="1" ht="25.5" x14ac:dyDescent="0.2">
      <c r="A79" s="120" t="s">
        <v>145</v>
      </c>
      <c r="B79" s="121">
        <v>2500</v>
      </c>
      <c r="C79" s="99" t="s">
        <v>4</v>
      </c>
      <c r="D79" s="99"/>
      <c r="E79" s="99"/>
      <c r="F79" s="99"/>
      <c r="G79" s="99"/>
      <c r="H79" s="159"/>
      <c r="I79" s="115"/>
    </row>
    <row r="80" spans="1:9" s="112" customFormat="1" ht="12.75" x14ac:dyDescent="0.2">
      <c r="A80" s="110" t="s">
        <v>387</v>
      </c>
      <c r="B80" s="127"/>
      <c r="C80" s="100"/>
      <c r="D80" s="100"/>
      <c r="E80" s="100"/>
      <c r="F80" s="100"/>
      <c r="G80" s="100"/>
      <c r="H80" s="160"/>
      <c r="I80" s="115"/>
    </row>
    <row r="81" spans="1:9" ht="48" x14ac:dyDescent="0.2">
      <c r="A81" s="110" t="s">
        <v>146</v>
      </c>
      <c r="B81" s="127">
        <v>2520</v>
      </c>
      <c r="C81" s="100"/>
      <c r="D81" s="100"/>
      <c r="E81" s="100"/>
      <c r="F81" s="100"/>
      <c r="G81" s="100"/>
      <c r="H81" s="160"/>
      <c r="I81" s="102"/>
    </row>
    <row r="82" spans="1:9" ht="12.75" x14ac:dyDescent="0.2">
      <c r="A82" s="110"/>
      <c r="B82" s="127"/>
      <c r="C82" s="100"/>
      <c r="D82" s="100"/>
      <c r="E82" s="100"/>
      <c r="F82" s="100"/>
      <c r="G82" s="100"/>
      <c r="H82" s="160"/>
      <c r="I82" s="102"/>
    </row>
    <row r="83" spans="1:9" s="112" customFormat="1" ht="25.5" x14ac:dyDescent="0.2">
      <c r="A83" s="113" t="s">
        <v>364</v>
      </c>
      <c r="B83" s="128">
        <v>2600</v>
      </c>
      <c r="C83" s="99" t="s">
        <v>4</v>
      </c>
      <c r="D83" s="99">
        <f>E83+H83+F83</f>
        <v>40848236.160000004</v>
      </c>
      <c r="E83" s="99">
        <f>E86+E104</f>
        <v>35418036.160000004</v>
      </c>
      <c r="F83" s="99">
        <f>F86</f>
        <v>5430200</v>
      </c>
      <c r="G83" s="99"/>
      <c r="H83" s="159">
        <f>H86+H104+H105</f>
        <v>0</v>
      </c>
      <c r="I83" s="217"/>
    </row>
    <row r="84" spans="1:9" ht="36" x14ac:dyDescent="0.2">
      <c r="A84" s="110" t="s">
        <v>365</v>
      </c>
      <c r="B84" s="127">
        <v>2610</v>
      </c>
      <c r="C84" s="100"/>
      <c r="D84" s="100"/>
      <c r="E84" s="100"/>
      <c r="F84" s="100"/>
      <c r="G84" s="100"/>
      <c r="H84" s="160"/>
      <c r="I84" s="102"/>
    </row>
    <row r="85" spans="1:9" ht="36" x14ac:dyDescent="0.2">
      <c r="A85" s="110" t="s">
        <v>148</v>
      </c>
      <c r="B85" s="127">
        <v>2630</v>
      </c>
      <c r="C85" s="100"/>
      <c r="D85" s="100"/>
      <c r="E85" s="100"/>
      <c r="F85" s="100"/>
      <c r="G85" s="100"/>
      <c r="H85" s="160"/>
      <c r="I85" s="102"/>
    </row>
    <row r="86" spans="1:9" s="112" customFormat="1" ht="12.75" x14ac:dyDescent="0.2">
      <c r="A86" s="120" t="s">
        <v>149</v>
      </c>
      <c r="B86" s="411">
        <v>2640</v>
      </c>
      <c r="C86" s="99" t="s">
        <v>4</v>
      </c>
      <c r="D86" s="99">
        <f>E86+H86+F86</f>
        <v>31902184.310000002</v>
      </c>
      <c r="E86" s="99">
        <f>SUM(E88:E103)</f>
        <v>26471984.310000002</v>
      </c>
      <c r="F86" s="99">
        <f>SUM(F88:F104)</f>
        <v>5430200</v>
      </c>
      <c r="G86" s="99"/>
      <c r="H86" s="159">
        <f>H101+H95+H98+H97+H96+H92</f>
        <v>0</v>
      </c>
      <c r="I86" s="217">
        <f>I95+I98+I97+I96</f>
        <v>0</v>
      </c>
    </row>
    <row r="87" spans="1:9" ht="12.75" x14ac:dyDescent="0.2">
      <c r="A87" s="110" t="s">
        <v>3</v>
      </c>
      <c r="B87" s="414"/>
      <c r="C87" s="132"/>
      <c r="D87" s="99"/>
      <c r="E87" s="99"/>
      <c r="F87" s="99"/>
      <c r="G87" s="99"/>
      <c r="H87" s="159"/>
      <c r="I87" s="102"/>
    </row>
    <row r="88" spans="1:9" s="112" customFormat="1" ht="12.75" x14ac:dyDescent="0.2">
      <c r="A88" s="110" t="s">
        <v>366</v>
      </c>
      <c r="B88" s="414"/>
      <c r="C88" s="133" t="s">
        <v>449</v>
      </c>
      <c r="D88" s="99">
        <f>E88</f>
        <v>69955.740000000005</v>
      </c>
      <c r="E88" s="100">
        <v>69955.740000000005</v>
      </c>
      <c r="F88" s="99"/>
      <c r="G88" s="99"/>
      <c r="H88" s="159"/>
      <c r="I88" s="115"/>
    </row>
    <row r="89" spans="1:9" s="112" customFormat="1" ht="12.75" x14ac:dyDescent="0.2">
      <c r="A89" s="110" t="s">
        <v>366</v>
      </c>
      <c r="B89" s="414"/>
      <c r="C89" s="133" t="s">
        <v>449</v>
      </c>
      <c r="D89" s="99">
        <f>F89</f>
        <v>4635200</v>
      </c>
      <c r="E89" s="100"/>
      <c r="F89" s="99">
        <v>4635200</v>
      </c>
      <c r="G89" s="99"/>
      <c r="H89" s="159"/>
      <c r="I89" s="115"/>
    </row>
    <row r="90" spans="1:9" s="112" customFormat="1" ht="12.75" x14ac:dyDescent="0.2">
      <c r="A90" s="110" t="s">
        <v>388</v>
      </c>
      <c r="B90" s="414"/>
      <c r="C90" s="133" t="s">
        <v>449</v>
      </c>
      <c r="D90" s="99">
        <f t="shared" ref="D90:D97" si="2">E90</f>
        <v>0</v>
      </c>
      <c r="E90" s="100"/>
      <c r="F90" s="99"/>
      <c r="G90" s="99"/>
      <c r="H90" s="159"/>
      <c r="I90" s="115"/>
    </row>
    <row r="91" spans="1:9" ht="12.75" x14ac:dyDescent="0.2">
      <c r="A91" s="110" t="s">
        <v>367</v>
      </c>
      <c r="B91" s="414"/>
      <c r="C91" s="133" t="s">
        <v>449</v>
      </c>
      <c r="D91" s="99">
        <f t="shared" si="2"/>
        <v>380777.99</v>
      </c>
      <c r="E91" s="100">
        <v>380777.99</v>
      </c>
      <c r="F91" s="99"/>
      <c r="G91" s="99"/>
      <c r="H91" s="159"/>
      <c r="I91" s="102"/>
    </row>
    <row r="92" spans="1:9" ht="12.75" x14ac:dyDescent="0.2">
      <c r="A92" s="110" t="s">
        <v>367</v>
      </c>
      <c r="B92" s="414"/>
      <c r="C92" s="133" t="s">
        <v>449</v>
      </c>
      <c r="D92" s="99">
        <f>H92</f>
        <v>0</v>
      </c>
      <c r="E92" s="100"/>
      <c r="F92" s="99"/>
      <c r="G92" s="99"/>
      <c r="H92" s="159"/>
      <c r="I92" s="102"/>
    </row>
    <row r="93" spans="1:9" ht="12.75" x14ac:dyDescent="0.2">
      <c r="A93" s="110" t="s">
        <v>368</v>
      </c>
      <c r="B93" s="414"/>
      <c r="C93" s="133" t="s">
        <v>449</v>
      </c>
      <c r="D93" s="99">
        <f>E93+F93</f>
        <v>2662938.61</v>
      </c>
      <c r="E93" s="100">
        <f>1300000+567938.61</f>
        <v>1867938.6099999999</v>
      </c>
      <c r="F93" s="99">
        <v>795000</v>
      </c>
      <c r="G93" s="99"/>
      <c r="H93" s="159"/>
      <c r="I93" s="102"/>
    </row>
    <row r="94" spans="1:9" ht="12.75" x14ac:dyDescent="0.2">
      <c r="A94" s="110" t="s">
        <v>369</v>
      </c>
      <c r="B94" s="414"/>
      <c r="C94" s="133" t="s">
        <v>449</v>
      </c>
      <c r="D94" s="99">
        <f>E94+F94</f>
        <v>4200000</v>
      </c>
      <c r="E94" s="100">
        <f>2200000+2000000</f>
        <v>4200000</v>
      </c>
      <c r="F94" s="99"/>
      <c r="G94" s="99"/>
      <c r="H94" s="159"/>
      <c r="I94" s="102"/>
    </row>
    <row r="95" spans="1:9" ht="12.75" x14ac:dyDescent="0.2">
      <c r="A95" s="110" t="s">
        <v>369</v>
      </c>
      <c r="B95" s="414"/>
      <c r="C95" s="133" t="s">
        <v>449</v>
      </c>
      <c r="D95" s="99">
        <f>F95</f>
        <v>0</v>
      </c>
      <c r="E95" s="100"/>
      <c r="F95" s="99"/>
      <c r="G95" s="99"/>
      <c r="H95" s="159">
        <f>15000-15000</f>
        <v>0</v>
      </c>
      <c r="I95" s="216">
        <f>15000-15000</f>
        <v>0</v>
      </c>
    </row>
    <row r="96" spans="1:9" ht="12.75" x14ac:dyDescent="0.2">
      <c r="A96" s="110" t="s">
        <v>370</v>
      </c>
      <c r="B96" s="414"/>
      <c r="C96" s="133" t="s">
        <v>449</v>
      </c>
      <c r="D96" s="99">
        <f>H96</f>
        <v>0</v>
      </c>
      <c r="E96" s="100"/>
      <c r="F96" s="99"/>
      <c r="G96" s="99"/>
      <c r="H96" s="159"/>
      <c r="I96" s="216"/>
    </row>
    <row r="97" spans="1:9" ht="12.75" x14ac:dyDescent="0.2">
      <c r="A97" s="110" t="s">
        <v>370</v>
      </c>
      <c r="B97" s="414"/>
      <c r="C97" s="133" t="s">
        <v>449</v>
      </c>
      <c r="D97" s="99">
        <f t="shared" si="2"/>
        <v>3539740.09</v>
      </c>
      <c r="E97" s="100">
        <f>1539740.09+2000000</f>
        <v>3539740.09</v>
      </c>
      <c r="F97" s="99"/>
      <c r="G97" s="99"/>
      <c r="H97" s="159"/>
      <c r="I97" s="216"/>
    </row>
    <row r="98" spans="1:9" ht="12.75" x14ac:dyDescent="0.2">
      <c r="A98" s="110" t="s">
        <v>371</v>
      </c>
      <c r="B98" s="414"/>
      <c r="C98" s="133" t="s">
        <v>449</v>
      </c>
      <c r="D98" s="99">
        <f>F98</f>
        <v>0</v>
      </c>
      <c r="E98" s="100"/>
      <c r="F98" s="99"/>
      <c r="G98" s="99"/>
      <c r="H98" s="159"/>
      <c r="I98" s="216"/>
    </row>
    <row r="99" spans="1:9" ht="12.75" x14ac:dyDescent="0.2">
      <c r="A99" s="110" t="s">
        <v>371</v>
      </c>
      <c r="B99" s="414"/>
      <c r="C99" s="133" t="s">
        <v>449</v>
      </c>
      <c r="D99" s="99">
        <f>E99+F99</f>
        <v>14942871.880000001</v>
      </c>
      <c r="E99" s="100">
        <f>12006700+469352.89+466818.99+2000000</f>
        <v>14942871.880000001</v>
      </c>
      <c r="F99" s="99"/>
      <c r="G99" s="99"/>
      <c r="H99" s="159"/>
      <c r="I99" s="102"/>
    </row>
    <row r="100" spans="1:9" ht="12.75" x14ac:dyDescent="0.2">
      <c r="A100" s="110" t="s">
        <v>371</v>
      </c>
      <c r="B100" s="298"/>
      <c r="C100" s="133" t="s">
        <v>449</v>
      </c>
      <c r="D100" s="99">
        <f>E100</f>
        <v>1466700</v>
      </c>
      <c r="E100" s="100">
        <v>1466700</v>
      </c>
      <c r="F100" s="99"/>
      <c r="G100" s="99"/>
      <c r="H100" s="159"/>
      <c r="I100" s="102"/>
    </row>
    <row r="101" spans="1:9" ht="12.75" x14ac:dyDescent="0.2">
      <c r="A101" s="110" t="s">
        <v>371</v>
      </c>
      <c r="B101" s="298"/>
      <c r="C101" s="133" t="s">
        <v>449</v>
      </c>
      <c r="D101" s="99">
        <f>H101</f>
        <v>0</v>
      </c>
      <c r="E101" s="100">
        <v>0</v>
      </c>
      <c r="F101" s="99"/>
      <c r="G101" s="99"/>
      <c r="H101" s="159"/>
      <c r="I101" s="102"/>
    </row>
    <row r="102" spans="1:9" ht="12.75" x14ac:dyDescent="0.2">
      <c r="A102" s="110" t="s">
        <v>409</v>
      </c>
      <c r="B102" s="298"/>
      <c r="C102" s="111" t="s">
        <v>449</v>
      </c>
      <c r="D102" s="99">
        <f t="shared" ref="D102" si="3">E102+F102+G102+H102+I102</f>
        <v>4000</v>
      </c>
      <c r="E102" s="100">
        <v>4000</v>
      </c>
      <c r="F102" s="99"/>
      <c r="G102" s="99"/>
      <c r="H102" s="159"/>
      <c r="I102" s="102"/>
    </row>
    <row r="103" spans="1:9" ht="12.75" x14ac:dyDescent="0.2">
      <c r="A103" s="156" t="s">
        <v>727</v>
      </c>
      <c r="B103" s="315"/>
      <c r="C103" s="111" t="s">
        <v>449</v>
      </c>
      <c r="D103" s="99">
        <f t="shared" ref="D103" si="4">E103+F103+G103+H103+I103</f>
        <v>0</v>
      </c>
      <c r="E103" s="100"/>
      <c r="F103" s="99"/>
      <c r="G103" s="99"/>
      <c r="H103" s="159"/>
      <c r="I103" s="102"/>
    </row>
    <row r="104" spans="1:9" ht="12.75" x14ac:dyDescent="0.2">
      <c r="A104" s="110" t="s">
        <v>389</v>
      </c>
      <c r="B104" s="411">
        <v>2660</v>
      </c>
      <c r="C104" s="133" t="s">
        <v>452</v>
      </c>
      <c r="D104" s="99">
        <f>E104</f>
        <v>8946051.8499999996</v>
      </c>
      <c r="E104" s="100">
        <v>8946051.8499999996</v>
      </c>
      <c r="F104" s="99"/>
      <c r="G104" s="99"/>
      <c r="H104" s="159"/>
      <c r="I104" s="102"/>
    </row>
    <row r="105" spans="1:9" ht="12.75" x14ac:dyDescent="0.2">
      <c r="A105" s="110"/>
      <c r="B105" s="412"/>
      <c r="C105" s="133" t="s">
        <v>452</v>
      </c>
      <c r="D105" s="99">
        <f>H105</f>
        <v>0</v>
      </c>
      <c r="E105" s="100"/>
      <c r="F105" s="99"/>
      <c r="G105" s="99"/>
      <c r="H105" s="159"/>
      <c r="I105" s="102"/>
    </row>
    <row r="106" spans="1:9" s="112" customFormat="1" ht="38.25" x14ac:dyDescent="0.2">
      <c r="A106" s="120" t="s">
        <v>150</v>
      </c>
      <c r="B106" s="121">
        <v>2700</v>
      </c>
      <c r="C106" s="99" t="s">
        <v>4</v>
      </c>
      <c r="D106" s="99"/>
      <c r="E106" s="99"/>
      <c r="F106" s="99"/>
      <c r="G106" s="99"/>
      <c r="H106" s="159"/>
      <c r="I106" s="115"/>
    </row>
    <row r="107" spans="1:9" s="112" customFormat="1" ht="12.75" x14ac:dyDescent="0.2">
      <c r="A107" s="110" t="s">
        <v>3</v>
      </c>
      <c r="B107" s="121"/>
      <c r="C107" s="99"/>
      <c r="D107" s="99"/>
      <c r="E107" s="99"/>
      <c r="F107" s="99"/>
      <c r="G107" s="99"/>
      <c r="H107" s="159"/>
      <c r="I107" s="115"/>
    </row>
    <row r="108" spans="1:9" ht="48" x14ac:dyDescent="0.2">
      <c r="A108" s="110" t="s">
        <v>372</v>
      </c>
      <c r="B108" s="123">
        <v>2710</v>
      </c>
      <c r="C108" s="100"/>
      <c r="D108" s="100"/>
      <c r="E108" s="100"/>
      <c r="F108" s="100"/>
      <c r="G108" s="100"/>
      <c r="H108" s="160"/>
      <c r="I108" s="102"/>
    </row>
    <row r="109" spans="1:9" ht="36" x14ac:dyDescent="0.2">
      <c r="A109" s="110" t="s">
        <v>152</v>
      </c>
      <c r="B109" s="123">
        <v>2720</v>
      </c>
      <c r="C109" s="100"/>
      <c r="D109" s="100"/>
      <c r="E109" s="100"/>
      <c r="F109" s="100"/>
      <c r="G109" s="100"/>
      <c r="H109" s="160"/>
      <c r="I109" s="102"/>
    </row>
    <row r="110" spans="1:9" ht="12.75" x14ac:dyDescent="0.2">
      <c r="A110" s="120" t="s">
        <v>373</v>
      </c>
      <c r="B110" s="121">
        <v>3000</v>
      </c>
      <c r="C110" s="99" t="s">
        <v>4</v>
      </c>
      <c r="D110" s="100"/>
      <c r="E110" s="100"/>
      <c r="F110" s="100"/>
      <c r="G110" s="100"/>
      <c r="H110" s="160"/>
      <c r="I110" s="102"/>
    </row>
    <row r="111" spans="1:9" ht="24" x14ac:dyDescent="0.2">
      <c r="A111" s="110" t="s">
        <v>374</v>
      </c>
      <c r="B111" s="127">
        <v>3010</v>
      </c>
      <c r="C111" s="100"/>
      <c r="D111" s="100"/>
      <c r="E111" s="100"/>
      <c r="F111" s="100"/>
      <c r="G111" s="100"/>
      <c r="H111" s="160"/>
      <c r="I111" s="102"/>
    </row>
    <row r="112" spans="1:9" ht="12.75" x14ac:dyDescent="0.2">
      <c r="A112" s="110" t="s">
        <v>154</v>
      </c>
      <c r="B112" s="127">
        <v>3020</v>
      </c>
      <c r="C112" s="100"/>
      <c r="D112" s="100"/>
      <c r="E112" s="100"/>
      <c r="F112" s="100"/>
      <c r="G112" s="100"/>
      <c r="H112" s="160"/>
      <c r="I112" s="102"/>
    </row>
    <row r="113" spans="1:9" ht="12.75" x14ac:dyDescent="0.2">
      <c r="A113" s="110" t="s">
        <v>375</v>
      </c>
      <c r="B113" s="127">
        <v>3030</v>
      </c>
      <c r="C113" s="100"/>
      <c r="D113" s="100"/>
      <c r="E113" s="100"/>
      <c r="F113" s="100"/>
      <c r="G113" s="100"/>
      <c r="H113" s="160"/>
      <c r="I113" s="102"/>
    </row>
    <row r="114" spans="1:9" ht="12.75" x14ac:dyDescent="0.2">
      <c r="A114" s="120" t="s">
        <v>376</v>
      </c>
      <c r="B114" s="121">
        <v>4000</v>
      </c>
      <c r="C114" s="99" t="s">
        <v>4</v>
      </c>
      <c r="D114" s="100"/>
      <c r="E114" s="100"/>
      <c r="F114" s="100"/>
      <c r="G114" s="100"/>
      <c r="H114" s="160"/>
      <c r="I114" s="102"/>
    </row>
    <row r="115" spans="1:9" ht="12.75" x14ac:dyDescent="0.2">
      <c r="A115" s="110" t="s">
        <v>3</v>
      </c>
      <c r="B115" s="127"/>
      <c r="C115" s="100"/>
      <c r="D115" s="100"/>
      <c r="E115" s="100"/>
      <c r="F115" s="100"/>
      <c r="G115" s="100"/>
      <c r="H115" s="160"/>
      <c r="I115" s="102"/>
    </row>
    <row r="116" spans="1:9" ht="12.75" x14ac:dyDescent="0.2">
      <c r="A116" s="110"/>
      <c r="B116" s="127"/>
      <c r="C116" s="100"/>
      <c r="D116" s="100"/>
      <c r="E116" s="100"/>
      <c r="F116" s="100"/>
      <c r="G116" s="100"/>
      <c r="H116" s="160"/>
      <c r="I116" s="102"/>
    </row>
    <row r="117" spans="1:9" s="112" customFormat="1" ht="25.5" x14ac:dyDescent="0.2">
      <c r="A117" s="113" t="s">
        <v>354</v>
      </c>
      <c r="B117" s="114" t="s">
        <v>283</v>
      </c>
      <c r="C117" s="99"/>
      <c r="D117" s="99"/>
      <c r="E117" s="99">
        <f>E8+E11-E39</f>
        <v>0</v>
      </c>
      <c r="F117" s="99"/>
      <c r="G117" s="99"/>
      <c r="H117" s="159">
        <f>H8+H11-H39</f>
        <v>0</v>
      </c>
      <c r="I117" s="115"/>
    </row>
    <row r="118" spans="1:9" s="112" customFormat="1" ht="12.75" x14ac:dyDescent="0.2">
      <c r="A118" s="113" t="s">
        <v>3</v>
      </c>
      <c r="B118" s="128"/>
      <c r="C118" s="99"/>
      <c r="D118" s="99"/>
      <c r="E118" s="99"/>
      <c r="F118" s="99"/>
      <c r="G118" s="99"/>
      <c r="H118" s="159"/>
      <c r="I118" s="115"/>
    </row>
    <row r="119" spans="1:9" x14ac:dyDescent="0.2">
      <c r="A119" s="134"/>
      <c r="B119" s="135"/>
      <c r="C119" s="102"/>
      <c r="D119" s="102"/>
      <c r="E119" s="102"/>
      <c r="F119" s="102"/>
      <c r="G119" s="102"/>
      <c r="H119" s="102"/>
      <c r="I119" s="102"/>
    </row>
    <row r="120" spans="1:9" x14ac:dyDescent="0.2">
      <c r="A120" s="134"/>
      <c r="B120" s="135"/>
      <c r="C120" s="102"/>
      <c r="D120" s="102"/>
      <c r="E120" s="102"/>
      <c r="F120" s="102"/>
      <c r="G120" s="102"/>
      <c r="H120" s="162"/>
      <c r="I120" s="102"/>
    </row>
    <row r="121" spans="1:9" x14ac:dyDescent="0.2">
      <c r="C121" s="103"/>
      <c r="D121" s="103"/>
      <c r="E121" s="103"/>
      <c r="F121" s="103"/>
      <c r="G121" s="103"/>
      <c r="H121" s="103"/>
    </row>
    <row r="122" spans="1:9" x14ac:dyDescent="0.2">
      <c r="C122" s="103"/>
      <c r="D122" s="103"/>
      <c r="E122" s="103"/>
      <c r="F122" s="103"/>
      <c r="G122" s="103"/>
      <c r="H122" s="103"/>
    </row>
    <row r="123" spans="1:9" x14ac:dyDescent="0.2">
      <c r="C123" s="103"/>
      <c r="D123" s="103"/>
      <c r="E123" s="103"/>
      <c r="F123" s="103"/>
      <c r="G123" s="103"/>
      <c r="H123" s="103"/>
    </row>
    <row r="124" spans="1:9" x14ac:dyDescent="0.2">
      <c r="C124" s="103"/>
      <c r="D124" s="103"/>
      <c r="E124" s="103"/>
      <c r="F124" s="103"/>
      <c r="G124" s="103"/>
      <c r="H124" s="103"/>
    </row>
  </sheetData>
  <mergeCells count="14">
    <mergeCell ref="B104:B105"/>
    <mergeCell ref="H5:I5"/>
    <mergeCell ref="B86:B99"/>
    <mergeCell ref="A1:I1"/>
    <mergeCell ref="A2:I2"/>
    <mergeCell ref="A4:A6"/>
    <mergeCell ref="B4:B6"/>
    <mergeCell ref="C4:C6"/>
    <mergeCell ref="D4:I4"/>
    <mergeCell ref="D5:D6"/>
    <mergeCell ref="E5:E6"/>
    <mergeCell ref="F5:F6"/>
    <mergeCell ref="G5:G6"/>
    <mergeCell ref="B44:B48"/>
  </mergeCells>
  <pageMargins left="0.7" right="0.7" top="0.75" bottom="0.75" header="0.3" footer="0.3"/>
  <pageSetup paperSize="9" scale="55"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P59"/>
  <sheetViews>
    <sheetView view="pageBreakPreview" topLeftCell="A19" zoomScaleNormal="100" zoomScaleSheetLayoutView="100" workbookViewId="0">
      <selection activeCell="B47" sqref="B47"/>
    </sheetView>
  </sheetViews>
  <sheetFormatPr defaultColWidth="9.140625" defaultRowHeight="15" x14ac:dyDescent="0.25"/>
  <cols>
    <col min="1" max="1" width="10.85546875" style="9" customWidth="1"/>
    <col min="2" max="2" width="93.85546875" style="9" customWidth="1"/>
    <col min="3" max="4" width="10.140625" style="9" customWidth="1"/>
    <col min="5" max="5" width="15.5703125" style="48" customWidth="1"/>
    <col min="6" max="10" width="14.7109375" style="9" customWidth="1"/>
    <col min="11" max="11" width="5.28515625" style="38" customWidth="1"/>
    <col min="12" max="16384" width="9.140625" style="38"/>
  </cols>
  <sheetData>
    <row r="1" spans="1:12" x14ac:dyDescent="0.25">
      <c r="A1" s="454" t="s">
        <v>315</v>
      </c>
      <c r="B1" s="455"/>
      <c r="C1" s="455"/>
      <c r="D1" s="455"/>
      <c r="E1" s="455"/>
      <c r="F1" s="455"/>
      <c r="G1" s="455"/>
      <c r="H1" s="455"/>
      <c r="I1" s="455"/>
      <c r="J1" s="455"/>
      <c r="K1" s="37"/>
    </row>
    <row r="2" spans="1:12" s="9" customFormat="1" ht="15.75" thickBot="1" x14ac:dyDescent="0.3">
      <c r="D2" s="39"/>
      <c r="E2" s="55"/>
      <c r="F2" s="40"/>
      <c r="L2" s="80"/>
    </row>
    <row r="3" spans="1:12" s="9" customFormat="1" ht="15.75" customHeight="1" thickBot="1" x14ac:dyDescent="0.3">
      <c r="A3" s="442" t="s">
        <v>158</v>
      </c>
      <c r="B3" s="442" t="s">
        <v>0</v>
      </c>
      <c r="C3" s="442" t="s">
        <v>159</v>
      </c>
      <c r="D3" s="428" t="s">
        <v>6</v>
      </c>
      <c r="E3" s="428" t="s">
        <v>317</v>
      </c>
      <c r="F3" s="428" t="s">
        <v>318</v>
      </c>
      <c r="G3" s="430" t="s">
        <v>228</v>
      </c>
      <c r="H3" s="431"/>
      <c r="I3" s="431"/>
      <c r="J3" s="432"/>
      <c r="K3" s="79"/>
      <c r="L3" s="81"/>
    </row>
    <row r="4" spans="1:12" s="9" customFormat="1" ht="75.75" customHeight="1" thickBot="1" x14ac:dyDescent="0.3">
      <c r="A4" s="443"/>
      <c r="B4" s="443"/>
      <c r="C4" s="443"/>
      <c r="D4" s="433"/>
      <c r="E4" s="429"/>
      <c r="F4" s="429"/>
      <c r="G4" s="82" t="s">
        <v>731</v>
      </c>
      <c r="H4" s="84" t="s">
        <v>732</v>
      </c>
      <c r="I4" s="84" t="s">
        <v>733</v>
      </c>
      <c r="J4" s="85" t="s">
        <v>109</v>
      </c>
      <c r="K4" s="79"/>
      <c r="L4" s="80"/>
    </row>
    <row r="5" spans="1:12" s="9" customFormat="1" ht="15.75" thickBot="1" x14ac:dyDescent="0.3">
      <c r="A5" s="29">
        <v>1</v>
      </c>
      <c r="B5" s="10">
        <v>2</v>
      </c>
      <c r="C5" s="10">
        <v>3</v>
      </c>
      <c r="D5" s="54">
        <v>4</v>
      </c>
      <c r="E5" s="86" t="s">
        <v>296</v>
      </c>
      <c r="F5" s="86" t="s">
        <v>319</v>
      </c>
      <c r="G5" s="87">
        <v>5</v>
      </c>
      <c r="H5" s="58">
        <v>6</v>
      </c>
      <c r="I5" s="58">
        <v>7</v>
      </c>
      <c r="J5" s="88">
        <v>8</v>
      </c>
      <c r="K5" s="79"/>
      <c r="L5" s="80"/>
    </row>
    <row r="6" spans="1:12" s="9" customFormat="1" ht="15.75" thickBot="1" x14ac:dyDescent="0.3">
      <c r="A6" s="233">
        <v>1</v>
      </c>
      <c r="B6" s="42" t="s">
        <v>320</v>
      </c>
      <c r="C6" s="10">
        <v>26000</v>
      </c>
      <c r="D6" s="10" t="s">
        <v>110</v>
      </c>
      <c r="E6" s="54"/>
      <c r="F6" s="11"/>
      <c r="G6" s="232">
        <f>'Раздел 1'!D85</f>
        <v>40848236.160000004</v>
      </c>
      <c r="H6" s="93">
        <f>'Раздел 1'!E85</f>
        <v>26888211.039999999</v>
      </c>
      <c r="I6" s="93">
        <f>'Раздел 1'!F85</f>
        <v>24787239.840000004</v>
      </c>
      <c r="J6" s="11"/>
    </row>
    <row r="7" spans="1:12" s="9" customFormat="1" ht="17.25" customHeight="1" x14ac:dyDescent="0.25">
      <c r="A7" s="436" t="s">
        <v>67</v>
      </c>
      <c r="B7" s="43" t="s">
        <v>3</v>
      </c>
      <c r="C7" s="438">
        <v>26100</v>
      </c>
      <c r="D7" s="438" t="s">
        <v>110</v>
      </c>
      <c r="E7" s="441"/>
      <c r="F7" s="434"/>
      <c r="G7" s="434"/>
      <c r="H7" s="434"/>
      <c r="I7" s="434"/>
      <c r="J7" s="434"/>
    </row>
    <row r="8" spans="1:12" s="9" customFormat="1" ht="74.25" customHeight="1" thickBot="1" x14ac:dyDescent="0.3">
      <c r="A8" s="437"/>
      <c r="B8" s="11" t="s">
        <v>321</v>
      </c>
      <c r="C8" s="439"/>
      <c r="D8" s="439"/>
      <c r="E8" s="429"/>
      <c r="F8" s="435"/>
      <c r="G8" s="435"/>
      <c r="H8" s="435"/>
      <c r="I8" s="435"/>
      <c r="J8" s="435"/>
    </row>
    <row r="9" spans="1:12" s="9" customFormat="1" ht="30.75" customHeight="1" thickBot="1" x14ac:dyDescent="0.3">
      <c r="A9" s="41" t="s">
        <v>68</v>
      </c>
      <c r="B9" s="11" t="s">
        <v>322</v>
      </c>
      <c r="C9" s="10">
        <v>26200</v>
      </c>
      <c r="D9" s="10" t="s">
        <v>110</v>
      </c>
      <c r="E9" s="54"/>
      <c r="F9" s="11"/>
      <c r="G9" s="11"/>
      <c r="H9" s="11"/>
      <c r="I9" s="11"/>
      <c r="J9" s="11"/>
    </row>
    <row r="10" spans="1:12" s="9" customFormat="1" ht="39" customHeight="1" thickBot="1" x14ac:dyDescent="0.3">
      <c r="A10" s="41" t="s">
        <v>69</v>
      </c>
      <c r="B10" s="52" t="s">
        <v>323</v>
      </c>
      <c r="C10" s="10">
        <v>26300</v>
      </c>
      <c r="D10" s="10" t="s">
        <v>110</v>
      </c>
      <c r="E10" s="54"/>
      <c r="F10" s="11"/>
      <c r="G10" s="232">
        <v>2859431.32</v>
      </c>
      <c r="H10" s="232">
        <v>2859431.32</v>
      </c>
      <c r="I10" s="232">
        <v>2859431.32</v>
      </c>
      <c r="J10" s="11"/>
    </row>
    <row r="11" spans="1:12" s="9" customFormat="1" x14ac:dyDescent="0.25">
      <c r="A11" s="440" t="s">
        <v>289</v>
      </c>
      <c r="B11" s="61" t="s">
        <v>3</v>
      </c>
      <c r="C11" s="441">
        <v>26310</v>
      </c>
      <c r="D11" s="441" t="s">
        <v>110</v>
      </c>
      <c r="E11" s="441" t="s">
        <v>110</v>
      </c>
      <c r="F11" s="434"/>
      <c r="G11" s="451">
        <f>G10</f>
        <v>2859431.32</v>
      </c>
      <c r="H11" s="451">
        <f>H10</f>
        <v>2859431.32</v>
      </c>
      <c r="I11" s="451">
        <f>I10</f>
        <v>2859431.32</v>
      </c>
      <c r="J11" s="434"/>
      <c r="K11" s="57"/>
    </row>
    <row r="12" spans="1:12" s="9" customFormat="1" ht="15.75" thickBot="1" x14ac:dyDescent="0.3">
      <c r="A12" s="429"/>
      <c r="B12" s="12" t="s">
        <v>161</v>
      </c>
      <c r="C12" s="429"/>
      <c r="D12" s="429"/>
      <c r="E12" s="429"/>
      <c r="F12" s="450"/>
      <c r="G12" s="452"/>
      <c r="H12" s="452"/>
      <c r="I12" s="452"/>
      <c r="J12" s="435"/>
      <c r="K12" s="57"/>
    </row>
    <row r="13" spans="1:12" s="9" customFormat="1" ht="15.75" thickBot="1" x14ac:dyDescent="0.3">
      <c r="A13" s="62"/>
      <c r="B13" s="63" t="s">
        <v>324</v>
      </c>
      <c r="C13" s="58" t="s">
        <v>292</v>
      </c>
      <c r="D13" s="58"/>
      <c r="E13" s="54"/>
      <c r="F13" s="11"/>
      <c r="G13" s="93"/>
      <c r="H13" s="93"/>
      <c r="I13" s="93"/>
      <c r="J13" s="11"/>
      <c r="K13" s="57"/>
    </row>
    <row r="14" spans="1:12" s="9" customFormat="1" ht="15.75" thickBot="1" x14ac:dyDescent="0.3">
      <c r="A14" s="62"/>
      <c r="B14" s="63" t="s">
        <v>324</v>
      </c>
      <c r="C14" s="58" t="s">
        <v>325</v>
      </c>
      <c r="D14" s="58"/>
      <c r="E14" s="58"/>
      <c r="F14" s="11"/>
      <c r="G14" s="11"/>
      <c r="H14" s="11"/>
      <c r="I14" s="11"/>
      <c r="J14" s="11"/>
      <c r="K14" s="57"/>
    </row>
    <row r="15" spans="1:12" s="9" customFormat="1" ht="15.75" thickBot="1" x14ac:dyDescent="0.3">
      <c r="A15" s="64" t="s">
        <v>290</v>
      </c>
      <c r="B15" s="12" t="s">
        <v>291</v>
      </c>
      <c r="C15" s="58">
        <v>26320</v>
      </c>
      <c r="D15" s="58" t="s">
        <v>110</v>
      </c>
      <c r="E15" s="54" t="s">
        <v>110</v>
      </c>
      <c r="F15" s="11"/>
      <c r="G15" s="11"/>
      <c r="H15" s="11"/>
      <c r="I15" s="11"/>
      <c r="J15" s="11"/>
      <c r="K15" s="57"/>
    </row>
    <row r="16" spans="1:12" s="9" customFormat="1" ht="30.75" thickBot="1" x14ac:dyDescent="0.3">
      <c r="A16" s="41" t="s">
        <v>175</v>
      </c>
      <c r="B16" s="11" t="s">
        <v>326</v>
      </c>
      <c r="C16" s="10">
        <v>26400</v>
      </c>
      <c r="D16" s="10" t="s">
        <v>110</v>
      </c>
      <c r="E16" s="54"/>
      <c r="F16" s="11"/>
      <c r="G16" s="93">
        <f>G6-G10</f>
        <v>37988804.840000004</v>
      </c>
      <c r="H16" s="93">
        <f>H6-H10</f>
        <v>24028779.719999999</v>
      </c>
      <c r="I16" s="93">
        <f>I6-I10</f>
        <v>21927808.520000003</v>
      </c>
      <c r="J16" s="11"/>
    </row>
    <row r="17" spans="1:12" s="9" customFormat="1" x14ac:dyDescent="0.25">
      <c r="A17" s="436" t="s">
        <v>176</v>
      </c>
      <c r="B17" s="43" t="s">
        <v>3</v>
      </c>
      <c r="C17" s="438">
        <v>26410</v>
      </c>
      <c r="D17" s="438" t="s">
        <v>110</v>
      </c>
      <c r="E17" s="441"/>
      <c r="F17" s="453"/>
      <c r="G17" s="453">
        <f>справочно!E83-G11</f>
        <v>32558604.840000004</v>
      </c>
      <c r="H17" s="453">
        <f>H16-H34</f>
        <v>24028779.719999999</v>
      </c>
      <c r="I17" s="453">
        <f>I16-I34</f>
        <v>21927808.520000003</v>
      </c>
      <c r="J17" s="434"/>
    </row>
    <row r="18" spans="1:12" s="9" customFormat="1" ht="30.75" thickBot="1" x14ac:dyDescent="0.3">
      <c r="A18" s="437"/>
      <c r="B18" s="11" t="s">
        <v>160</v>
      </c>
      <c r="C18" s="439"/>
      <c r="D18" s="439"/>
      <c r="E18" s="429"/>
      <c r="F18" s="435"/>
      <c r="G18" s="435"/>
      <c r="H18" s="435"/>
      <c r="I18" s="435"/>
      <c r="J18" s="435"/>
    </row>
    <row r="19" spans="1:12" s="9" customFormat="1" x14ac:dyDescent="0.25">
      <c r="A19" s="436" t="s">
        <v>177</v>
      </c>
      <c r="B19" s="43" t="s">
        <v>3</v>
      </c>
      <c r="C19" s="438">
        <v>26411</v>
      </c>
      <c r="D19" s="438" t="s">
        <v>110</v>
      </c>
      <c r="E19" s="441"/>
      <c r="F19" s="434"/>
      <c r="G19" s="453">
        <f>G17</f>
        <v>32558604.840000004</v>
      </c>
      <c r="H19" s="453">
        <f>H17</f>
        <v>24028779.719999999</v>
      </c>
      <c r="I19" s="453">
        <f>I17</f>
        <v>21927808.520000003</v>
      </c>
      <c r="J19" s="434"/>
    </row>
    <row r="20" spans="1:12" s="9" customFormat="1" ht="15.75" thickBot="1" x14ac:dyDescent="0.3">
      <c r="A20" s="437"/>
      <c r="B20" s="12" t="s">
        <v>161</v>
      </c>
      <c r="C20" s="439"/>
      <c r="D20" s="439"/>
      <c r="E20" s="429"/>
      <c r="F20" s="435"/>
      <c r="G20" s="435"/>
      <c r="H20" s="435"/>
      <c r="I20" s="435"/>
      <c r="J20" s="435"/>
      <c r="L20" s="53"/>
    </row>
    <row r="21" spans="1:12" s="9" customFormat="1" ht="15.75" thickBot="1" x14ac:dyDescent="0.3">
      <c r="A21" s="41" t="s">
        <v>162</v>
      </c>
      <c r="B21" s="11" t="s">
        <v>327</v>
      </c>
      <c r="C21" s="10">
        <v>26412</v>
      </c>
      <c r="D21" s="10" t="s">
        <v>110</v>
      </c>
      <c r="E21" s="54"/>
      <c r="F21" s="11"/>
      <c r="G21" s="11"/>
      <c r="H21" s="11"/>
      <c r="I21" s="11"/>
      <c r="J21" s="11"/>
    </row>
    <row r="22" spans="1:12" s="9" customFormat="1" ht="33" customHeight="1" thickBot="1" x14ac:dyDescent="0.3">
      <c r="A22" s="41" t="s">
        <v>178</v>
      </c>
      <c r="B22" s="11" t="s">
        <v>163</v>
      </c>
      <c r="C22" s="10">
        <v>26420</v>
      </c>
      <c r="D22" s="10" t="s">
        <v>110</v>
      </c>
      <c r="E22" s="54"/>
      <c r="F22" s="11"/>
      <c r="G22" s="92">
        <v>795000</v>
      </c>
      <c r="H22" s="11">
        <v>0</v>
      </c>
      <c r="I22" s="11">
        <v>0</v>
      </c>
      <c r="J22" s="11"/>
    </row>
    <row r="23" spans="1:12" s="9" customFormat="1" x14ac:dyDescent="0.25">
      <c r="A23" s="436" t="s">
        <v>164</v>
      </c>
      <c r="B23" s="43" t="s">
        <v>3</v>
      </c>
      <c r="C23" s="438">
        <v>26421</v>
      </c>
      <c r="D23" s="438" t="s">
        <v>110</v>
      </c>
      <c r="E23" s="441"/>
      <c r="F23" s="453"/>
      <c r="G23" s="434"/>
      <c r="H23" s="434"/>
      <c r="I23" s="434"/>
      <c r="J23" s="434"/>
    </row>
    <row r="24" spans="1:12" s="9" customFormat="1" ht="15.75" thickBot="1" x14ac:dyDescent="0.3">
      <c r="A24" s="437"/>
      <c r="B24" s="11" t="s">
        <v>161</v>
      </c>
      <c r="C24" s="439"/>
      <c r="D24" s="439"/>
      <c r="E24" s="429"/>
      <c r="F24" s="435"/>
      <c r="G24" s="435"/>
      <c r="H24" s="435"/>
      <c r="I24" s="435"/>
      <c r="J24" s="435"/>
      <c r="L24" s="80"/>
    </row>
    <row r="25" spans="1:12" s="9" customFormat="1" ht="15.75" thickBot="1" x14ac:dyDescent="0.3">
      <c r="A25" s="62"/>
      <c r="B25" s="63" t="s">
        <v>324</v>
      </c>
      <c r="C25" s="58" t="s">
        <v>293</v>
      </c>
      <c r="D25" s="58" t="s">
        <v>110</v>
      </c>
      <c r="E25" s="56"/>
      <c r="F25" s="11"/>
      <c r="G25" s="11"/>
      <c r="H25" s="11"/>
      <c r="I25" s="11"/>
      <c r="J25" s="11"/>
      <c r="K25" s="95"/>
      <c r="L25" s="80"/>
    </row>
    <row r="26" spans="1:12" s="9" customFormat="1" ht="15.75" thickBot="1" x14ac:dyDescent="0.3">
      <c r="A26" s="59" t="s">
        <v>165</v>
      </c>
      <c r="B26" s="11" t="s">
        <v>327</v>
      </c>
      <c r="C26" s="10">
        <v>26422</v>
      </c>
      <c r="D26" s="10" t="s">
        <v>110</v>
      </c>
      <c r="E26" s="58"/>
      <c r="F26" s="11"/>
      <c r="G26" s="11"/>
      <c r="H26" s="11"/>
      <c r="I26" s="11"/>
      <c r="J26" s="11"/>
      <c r="L26" s="80"/>
    </row>
    <row r="27" spans="1:12" s="9" customFormat="1" ht="15.75" thickBot="1" x14ac:dyDescent="0.3">
      <c r="A27" s="59" t="s">
        <v>179</v>
      </c>
      <c r="B27" s="11" t="s">
        <v>328</v>
      </c>
      <c r="C27" s="10">
        <v>26430</v>
      </c>
      <c r="D27" s="10" t="s">
        <v>110</v>
      </c>
      <c r="E27" s="58"/>
      <c r="F27" s="11"/>
      <c r="G27" s="11"/>
      <c r="H27" s="11"/>
      <c r="I27" s="11"/>
      <c r="J27" s="11"/>
      <c r="L27" s="80"/>
    </row>
    <row r="28" spans="1:12" s="9" customFormat="1" ht="15.75" thickBot="1" x14ac:dyDescent="0.3">
      <c r="A28" s="62"/>
      <c r="B28" s="63" t="s">
        <v>324</v>
      </c>
      <c r="C28" s="58" t="s">
        <v>294</v>
      </c>
      <c r="D28" s="58" t="s">
        <v>110</v>
      </c>
      <c r="E28" s="58"/>
      <c r="F28" s="11"/>
      <c r="G28" s="11"/>
      <c r="H28" s="11"/>
      <c r="I28" s="11"/>
      <c r="J28" s="11"/>
      <c r="K28" s="95"/>
      <c r="L28" s="80"/>
    </row>
    <row r="29" spans="1:12" s="9" customFormat="1" ht="15.75" thickBot="1" x14ac:dyDescent="0.3">
      <c r="A29" s="62"/>
      <c r="B29" s="63" t="s">
        <v>329</v>
      </c>
      <c r="C29" s="58" t="s">
        <v>330</v>
      </c>
      <c r="D29" s="58" t="s">
        <v>110</v>
      </c>
      <c r="E29" s="69"/>
      <c r="F29" s="11"/>
      <c r="G29" s="11"/>
      <c r="H29" s="11"/>
      <c r="I29" s="11"/>
      <c r="J29" s="11"/>
      <c r="K29" s="95"/>
      <c r="L29" s="80"/>
    </row>
    <row r="30" spans="1:12" s="9" customFormat="1" ht="15.75" thickBot="1" x14ac:dyDescent="0.3">
      <c r="A30" s="59" t="s">
        <v>180</v>
      </c>
      <c r="B30" s="11" t="s">
        <v>166</v>
      </c>
      <c r="C30" s="10">
        <v>26440</v>
      </c>
      <c r="D30" s="10" t="s">
        <v>110</v>
      </c>
      <c r="E30" s="58"/>
      <c r="F30" s="11"/>
      <c r="G30" s="11"/>
      <c r="H30" s="11"/>
      <c r="I30" s="11"/>
      <c r="J30" s="11"/>
      <c r="L30" s="80"/>
    </row>
    <row r="31" spans="1:12" s="9" customFormat="1" x14ac:dyDescent="0.25">
      <c r="A31" s="436" t="s">
        <v>167</v>
      </c>
      <c r="B31" s="43" t="s">
        <v>3</v>
      </c>
      <c r="C31" s="438">
        <v>26441</v>
      </c>
      <c r="D31" s="438" t="s">
        <v>110</v>
      </c>
      <c r="E31" s="441"/>
      <c r="F31" s="434"/>
      <c r="G31" s="434"/>
      <c r="H31" s="434"/>
      <c r="I31" s="434"/>
      <c r="J31" s="434"/>
      <c r="L31" s="80"/>
    </row>
    <row r="32" spans="1:12" s="9" customFormat="1" ht="15.75" thickBot="1" x14ac:dyDescent="0.3">
      <c r="A32" s="437"/>
      <c r="B32" s="70" t="s">
        <v>161</v>
      </c>
      <c r="C32" s="439"/>
      <c r="D32" s="439"/>
      <c r="E32" s="446"/>
      <c r="F32" s="435"/>
      <c r="G32" s="435"/>
      <c r="H32" s="435"/>
      <c r="I32" s="435"/>
      <c r="J32" s="435"/>
      <c r="L32" s="80"/>
    </row>
    <row r="33" spans="1:12" s="9" customFormat="1" ht="15.75" thickBot="1" x14ac:dyDescent="0.3">
      <c r="A33" s="59" t="s">
        <v>168</v>
      </c>
      <c r="B33" s="42" t="s">
        <v>327</v>
      </c>
      <c r="C33" s="10">
        <v>26442</v>
      </c>
      <c r="D33" s="10" t="s">
        <v>110</v>
      </c>
      <c r="E33" s="58"/>
      <c r="F33" s="11"/>
      <c r="G33" s="11"/>
      <c r="H33" s="11"/>
      <c r="I33" s="11"/>
      <c r="J33" s="11"/>
      <c r="L33" s="80"/>
    </row>
    <row r="34" spans="1:12" s="9" customFormat="1" ht="15.75" thickBot="1" x14ac:dyDescent="0.3">
      <c r="A34" s="59" t="s">
        <v>181</v>
      </c>
      <c r="B34" s="11" t="s">
        <v>169</v>
      </c>
      <c r="C34" s="10">
        <v>26450</v>
      </c>
      <c r="D34" s="10" t="s">
        <v>110</v>
      </c>
      <c r="E34" s="58"/>
      <c r="F34" s="11"/>
      <c r="G34" s="138">
        <f>G35</f>
        <v>0</v>
      </c>
      <c r="H34" s="138">
        <f>H35</f>
        <v>0</v>
      </c>
      <c r="I34" s="138">
        <f>I35</f>
        <v>0</v>
      </c>
      <c r="J34" s="11"/>
      <c r="L34" s="80"/>
    </row>
    <row r="35" spans="1:12" s="9" customFormat="1" x14ac:dyDescent="0.25">
      <c r="A35" s="436" t="s">
        <v>170</v>
      </c>
      <c r="B35" s="43" t="s">
        <v>3</v>
      </c>
      <c r="C35" s="438">
        <v>26451</v>
      </c>
      <c r="D35" s="438" t="s">
        <v>110</v>
      </c>
      <c r="E35" s="441"/>
      <c r="F35" s="434"/>
      <c r="G35" s="457">
        <v>0</v>
      </c>
      <c r="H35" s="457">
        <f>H37</f>
        <v>0</v>
      </c>
      <c r="I35" s="457">
        <f>I37</f>
        <v>0</v>
      </c>
      <c r="J35" s="434"/>
      <c r="L35" s="80"/>
    </row>
    <row r="36" spans="1:12" s="9" customFormat="1" ht="15.75" thickBot="1" x14ac:dyDescent="0.3">
      <c r="A36" s="437"/>
      <c r="B36" s="42" t="s">
        <v>161</v>
      </c>
      <c r="C36" s="439"/>
      <c r="D36" s="439"/>
      <c r="E36" s="446"/>
      <c r="F36" s="435"/>
      <c r="G36" s="458"/>
      <c r="H36" s="458"/>
      <c r="I36" s="458"/>
      <c r="J36" s="435"/>
      <c r="L36" s="80"/>
    </row>
    <row r="37" spans="1:12" s="9" customFormat="1" ht="15.75" thickBot="1" x14ac:dyDescent="0.3">
      <c r="A37" s="62"/>
      <c r="B37" s="63" t="s">
        <v>324</v>
      </c>
      <c r="C37" s="58" t="s">
        <v>295</v>
      </c>
      <c r="D37" s="58" t="s">
        <v>110</v>
      </c>
      <c r="E37" s="69"/>
      <c r="F37" s="12"/>
      <c r="G37" s="138">
        <v>0</v>
      </c>
      <c r="H37" s="138">
        <v>0</v>
      </c>
      <c r="I37" s="138">
        <v>0</v>
      </c>
      <c r="J37" s="11"/>
      <c r="K37" s="95"/>
      <c r="L37" s="80"/>
    </row>
    <row r="38" spans="1:12" s="9" customFormat="1" ht="15.75" thickBot="1" x14ac:dyDescent="0.3">
      <c r="A38" s="62"/>
      <c r="B38" s="63" t="s">
        <v>329</v>
      </c>
      <c r="C38" s="58" t="s">
        <v>338</v>
      </c>
      <c r="D38" s="58" t="s">
        <v>110</v>
      </c>
      <c r="E38" s="69"/>
      <c r="F38" s="12"/>
      <c r="G38" s="12"/>
      <c r="H38" s="11"/>
      <c r="I38" s="11"/>
      <c r="J38" s="11"/>
      <c r="K38" s="95"/>
      <c r="L38" s="80"/>
    </row>
    <row r="39" spans="1:12" s="9" customFormat="1" ht="15.75" thickBot="1" x14ac:dyDescent="0.3">
      <c r="A39" s="59" t="s">
        <v>171</v>
      </c>
      <c r="B39" s="42" t="s">
        <v>172</v>
      </c>
      <c r="C39" s="10">
        <v>26452</v>
      </c>
      <c r="D39" s="10" t="s">
        <v>110</v>
      </c>
      <c r="E39" s="58"/>
      <c r="F39" s="11"/>
      <c r="G39" s="11"/>
      <c r="H39" s="11"/>
      <c r="I39" s="11"/>
      <c r="J39" s="11"/>
      <c r="L39" s="80"/>
    </row>
    <row r="40" spans="1:12" s="9" customFormat="1" ht="30.75" thickBot="1" x14ac:dyDescent="0.3">
      <c r="A40" s="234">
        <v>2</v>
      </c>
      <c r="B40" s="71" t="s">
        <v>339</v>
      </c>
      <c r="C40" s="10">
        <v>26500</v>
      </c>
      <c r="D40" s="10" t="s">
        <v>110</v>
      </c>
      <c r="E40" s="58"/>
      <c r="F40" s="97"/>
      <c r="G40" s="92">
        <f>G6</f>
        <v>40848236.160000004</v>
      </c>
      <c r="H40" s="92">
        <f>H6</f>
        <v>26888211.039999999</v>
      </c>
      <c r="I40" s="92">
        <f>I6</f>
        <v>24787239.840000004</v>
      </c>
      <c r="J40" s="11"/>
      <c r="L40" s="80"/>
    </row>
    <row r="41" spans="1:12" s="9" customFormat="1" x14ac:dyDescent="0.25">
      <c r="A41" s="460"/>
      <c r="B41" s="72" t="s">
        <v>173</v>
      </c>
      <c r="C41" s="463">
        <v>26510</v>
      </c>
      <c r="D41" s="434"/>
      <c r="E41" s="447"/>
      <c r="F41" s="468"/>
      <c r="G41" s="186"/>
      <c r="H41" s="186"/>
      <c r="I41" s="187"/>
      <c r="J41" s="434"/>
    </row>
    <row r="42" spans="1:12" s="9" customFormat="1" x14ac:dyDescent="0.25">
      <c r="A42" s="461"/>
      <c r="B42" s="72">
        <v>2023</v>
      </c>
      <c r="C42" s="464"/>
      <c r="D42" s="466"/>
      <c r="E42" s="448"/>
      <c r="F42" s="469"/>
      <c r="G42" s="188">
        <f>G10</f>
        <v>2859431.32</v>
      </c>
      <c r="H42" s="188"/>
      <c r="I42" s="189"/>
      <c r="J42" s="466"/>
    </row>
    <row r="43" spans="1:12" s="9" customFormat="1" x14ac:dyDescent="0.25">
      <c r="A43" s="461"/>
      <c r="B43" s="72">
        <v>2024</v>
      </c>
      <c r="C43" s="464"/>
      <c r="D43" s="466"/>
      <c r="E43" s="448"/>
      <c r="F43" s="469"/>
      <c r="G43" s="190">
        <f>G40-G42</f>
        <v>37988804.840000004</v>
      </c>
      <c r="H43" s="188">
        <f>H10</f>
        <v>2859431.32</v>
      </c>
      <c r="I43" s="189"/>
      <c r="J43" s="466"/>
    </row>
    <row r="44" spans="1:12" s="9" customFormat="1" x14ac:dyDescent="0.25">
      <c r="A44" s="461"/>
      <c r="B44" s="72">
        <v>2025</v>
      </c>
      <c r="C44" s="464"/>
      <c r="D44" s="466"/>
      <c r="E44" s="448"/>
      <c r="F44" s="469"/>
      <c r="G44" s="190"/>
      <c r="H44" s="190">
        <f>H6-H43</f>
        <v>24028779.719999999</v>
      </c>
      <c r="I44" s="189">
        <f>I10</f>
        <v>2859431.32</v>
      </c>
      <c r="J44" s="466"/>
    </row>
    <row r="45" spans="1:12" s="9" customFormat="1" x14ac:dyDescent="0.25">
      <c r="A45" s="461"/>
      <c r="B45" s="72">
        <v>2026</v>
      </c>
      <c r="C45" s="464"/>
      <c r="D45" s="466"/>
      <c r="E45" s="448"/>
      <c r="F45" s="469"/>
      <c r="G45" s="188"/>
      <c r="H45" s="190"/>
      <c r="I45" s="190">
        <f>I6-I44</f>
        <v>21927808.520000003</v>
      </c>
      <c r="J45" s="466"/>
    </row>
    <row r="46" spans="1:12" s="9" customFormat="1" ht="15.75" thickBot="1" x14ac:dyDescent="0.3">
      <c r="A46" s="462"/>
      <c r="B46" s="72">
        <v>2027</v>
      </c>
      <c r="C46" s="465"/>
      <c r="D46" s="435"/>
      <c r="E46" s="449"/>
      <c r="F46" s="470"/>
      <c r="G46" s="191"/>
      <c r="H46" s="191"/>
      <c r="I46" s="192"/>
      <c r="J46" s="435"/>
    </row>
    <row r="47" spans="1:12" s="9" customFormat="1" ht="30.75" thickBot="1" x14ac:dyDescent="0.3">
      <c r="A47" s="60">
        <v>3</v>
      </c>
      <c r="B47" s="42" t="s">
        <v>174</v>
      </c>
      <c r="C47" s="10">
        <v>26600</v>
      </c>
      <c r="D47" s="10" t="s">
        <v>110</v>
      </c>
      <c r="E47" s="58"/>
      <c r="F47" s="11"/>
      <c r="G47" s="11"/>
      <c r="H47" s="11"/>
      <c r="I47" s="11"/>
      <c r="J47" s="11"/>
    </row>
    <row r="48" spans="1:12" s="9" customFormat="1" ht="15.75" thickBot="1" x14ac:dyDescent="0.3">
      <c r="A48" s="434"/>
      <c r="B48" s="10" t="s">
        <v>173</v>
      </c>
      <c r="C48" s="438">
        <v>26610</v>
      </c>
      <c r="D48" s="434"/>
      <c r="E48" s="447"/>
      <c r="F48" s="11"/>
      <c r="G48" s="11"/>
      <c r="H48" s="434"/>
      <c r="I48" s="434"/>
      <c r="J48" s="434"/>
    </row>
    <row r="49" spans="1:16" s="9" customFormat="1" ht="15.75" thickBot="1" x14ac:dyDescent="0.3">
      <c r="A49" s="435"/>
      <c r="B49" s="11"/>
      <c r="C49" s="439"/>
      <c r="D49" s="435"/>
      <c r="E49" s="449"/>
      <c r="F49" s="11"/>
      <c r="G49" s="11"/>
      <c r="H49" s="435"/>
      <c r="I49" s="435"/>
      <c r="J49" s="435"/>
    </row>
    <row r="50" spans="1:16" x14ac:dyDescent="0.25">
      <c r="A50" s="9" t="s">
        <v>157</v>
      </c>
    </row>
    <row r="51" spans="1:16" ht="32.25" customHeight="1" x14ac:dyDescent="0.25">
      <c r="A51" s="456" t="s">
        <v>316</v>
      </c>
      <c r="B51" s="456"/>
      <c r="C51" s="456"/>
      <c r="D51" s="456"/>
      <c r="E51" s="456"/>
      <c r="F51" s="456"/>
      <c r="G51" s="456"/>
      <c r="H51" s="456"/>
      <c r="I51" s="456"/>
      <c r="J51" s="456"/>
    </row>
    <row r="52" spans="1:16" ht="78.75" customHeight="1" x14ac:dyDescent="0.25">
      <c r="A52" s="459" t="s">
        <v>331</v>
      </c>
      <c r="B52" s="459"/>
      <c r="C52" s="459"/>
      <c r="D52" s="459"/>
      <c r="E52" s="459"/>
      <c r="F52" s="459"/>
      <c r="G52" s="459"/>
      <c r="H52" s="459"/>
      <c r="I52" s="459"/>
      <c r="J52" s="459"/>
      <c r="K52" s="65"/>
      <c r="L52" s="66"/>
    </row>
    <row r="53" spans="1:16" ht="46.5" customHeight="1" x14ac:dyDescent="0.25">
      <c r="A53" s="467" t="s">
        <v>332</v>
      </c>
      <c r="B53" s="467"/>
      <c r="C53" s="467"/>
      <c r="D53" s="467"/>
      <c r="E53" s="467"/>
      <c r="F53" s="467"/>
      <c r="G53" s="467"/>
      <c r="H53" s="467"/>
      <c r="I53" s="467"/>
      <c r="J53" s="467"/>
      <c r="K53" s="65"/>
    </row>
    <row r="54" spans="1:16" ht="58.5" customHeight="1" x14ac:dyDescent="0.25">
      <c r="A54" s="456" t="s">
        <v>333</v>
      </c>
      <c r="B54" s="456"/>
      <c r="C54" s="456"/>
      <c r="D54" s="456"/>
      <c r="E54" s="456"/>
      <c r="F54" s="456"/>
      <c r="G54" s="456"/>
      <c r="H54" s="456"/>
      <c r="I54" s="456"/>
      <c r="J54" s="456"/>
      <c r="K54" s="44"/>
    </row>
    <row r="55" spans="1:16" ht="34.5" customHeight="1" x14ac:dyDescent="0.25">
      <c r="A55" s="456" t="s">
        <v>334</v>
      </c>
      <c r="B55" s="456"/>
      <c r="C55" s="456"/>
      <c r="D55" s="456"/>
      <c r="E55" s="456"/>
      <c r="F55" s="456"/>
      <c r="G55" s="456"/>
      <c r="H55" s="456"/>
      <c r="I55" s="456"/>
      <c r="J55" s="456"/>
      <c r="K55" s="44"/>
    </row>
    <row r="56" spans="1:16" ht="17.25" customHeight="1" x14ac:dyDescent="0.25">
      <c r="A56" s="456" t="s">
        <v>335</v>
      </c>
      <c r="B56" s="456"/>
      <c r="C56" s="456"/>
      <c r="D56" s="456"/>
      <c r="E56" s="456"/>
      <c r="F56" s="456"/>
      <c r="G56" s="456"/>
      <c r="H56" s="456"/>
      <c r="I56" s="456"/>
      <c r="J56" s="456"/>
      <c r="K56" s="444"/>
      <c r="L56" s="445"/>
      <c r="M56" s="445"/>
      <c r="N56" s="445"/>
      <c r="O56" s="445"/>
      <c r="P56" s="445"/>
    </row>
    <row r="57" spans="1:16" ht="19.5" customHeight="1" x14ac:dyDescent="0.25">
      <c r="A57" s="456" t="s">
        <v>336</v>
      </c>
      <c r="B57" s="456"/>
      <c r="C57" s="456"/>
      <c r="D57" s="456"/>
      <c r="E57" s="456"/>
      <c r="F57" s="456"/>
      <c r="G57" s="456"/>
      <c r="H57" s="456"/>
      <c r="I57" s="456"/>
      <c r="J57" s="456"/>
      <c r="K57" s="44"/>
    </row>
    <row r="58" spans="1:16" ht="17.25" customHeight="1" x14ac:dyDescent="0.25">
      <c r="A58" s="456" t="s">
        <v>337</v>
      </c>
      <c r="B58" s="456"/>
      <c r="C58" s="456"/>
      <c r="D58" s="456"/>
      <c r="E58" s="456"/>
      <c r="F58" s="456"/>
      <c r="G58" s="456"/>
      <c r="H58" s="456"/>
      <c r="I58" s="456"/>
      <c r="J58" s="456"/>
      <c r="K58" s="44"/>
    </row>
    <row r="59" spans="1:16" x14ac:dyDescent="0.25">
      <c r="A59" s="67"/>
      <c r="B59" s="67"/>
      <c r="C59" s="67"/>
      <c r="D59" s="67"/>
      <c r="E59" s="68"/>
      <c r="F59" s="67"/>
      <c r="G59" s="67"/>
      <c r="H59" s="67"/>
      <c r="I59" s="67"/>
      <c r="J59" s="67"/>
    </row>
  </sheetData>
  <mergeCells count="93">
    <mergeCell ref="A53:J53"/>
    <mergeCell ref="I31:I32"/>
    <mergeCell ref="I35:I36"/>
    <mergeCell ref="J31:J32"/>
    <mergeCell ref="H31:H32"/>
    <mergeCell ref="A31:A32"/>
    <mergeCell ref="C31:C32"/>
    <mergeCell ref="D31:D32"/>
    <mergeCell ref="F31:F32"/>
    <mergeCell ref="G31:G32"/>
    <mergeCell ref="F41:F46"/>
    <mergeCell ref="A23:A24"/>
    <mergeCell ref="A58:J58"/>
    <mergeCell ref="C41:C46"/>
    <mergeCell ref="A35:A36"/>
    <mergeCell ref="C35:C36"/>
    <mergeCell ref="D35:D36"/>
    <mergeCell ref="F35:F36"/>
    <mergeCell ref="G35:G36"/>
    <mergeCell ref="J41:J46"/>
    <mergeCell ref="D41:D46"/>
    <mergeCell ref="G23:G24"/>
    <mergeCell ref="D23:D24"/>
    <mergeCell ref="F23:F24"/>
    <mergeCell ref="A51:J51"/>
    <mergeCell ref="H23:H24"/>
    <mergeCell ref="I23:I24"/>
    <mergeCell ref="A1:J1"/>
    <mergeCell ref="A54:J54"/>
    <mergeCell ref="A55:J55"/>
    <mergeCell ref="A56:J56"/>
    <mergeCell ref="A57:J57"/>
    <mergeCell ref="J48:J49"/>
    <mergeCell ref="A48:A49"/>
    <mergeCell ref="C48:C49"/>
    <mergeCell ref="D48:D49"/>
    <mergeCell ref="H48:H49"/>
    <mergeCell ref="I48:I49"/>
    <mergeCell ref="H35:H36"/>
    <mergeCell ref="A52:J52"/>
    <mergeCell ref="J35:J36"/>
    <mergeCell ref="A41:A46"/>
    <mergeCell ref="C23:C24"/>
    <mergeCell ref="C17:C18"/>
    <mergeCell ref="D17:D18"/>
    <mergeCell ref="F17:F18"/>
    <mergeCell ref="G17:G18"/>
    <mergeCell ref="A19:A20"/>
    <mergeCell ref="C19:C20"/>
    <mergeCell ref="D19:D20"/>
    <mergeCell ref="F19:F20"/>
    <mergeCell ref="G19:G20"/>
    <mergeCell ref="J23:J24"/>
    <mergeCell ref="H11:H12"/>
    <mergeCell ref="I11:I12"/>
    <mergeCell ref="J19:J20"/>
    <mergeCell ref="I19:I20"/>
    <mergeCell ref="I17:I18"/>
    <mergeCell ref="H19:H20"/>
    <mergeCell ref="J17:J18"/>
    <mergeCell ref="H17:H18"/>
    <mergeCell ref="C3:C4"/>
    <mergeCell ref="K56:P56"/>
    <mergeCell ref="E3:E4"/>
    <mergeCell ref="E7:E8"/>
    <mergeCell ref="E19:E20"/>
    <mergeCell ref="E17:E18"/>
    <mergeCell ref="E23:E24"/>
    <mergeCell ref="E31:E32"/>
    <mergeCell ref="E35:E36"/>
    <mergeCell ref="E41:E46"/>
    <mergeCell ref="E48:E49"/>
    <mergeCell ref="E11:E12"/>
    <mergeCell ref="F11:F12"/>
    <mergeCell ref="H7:H8"/>
    <mergeCell ref="I7:I8"/>
    <mergeCell ref="G11:G12"/>
    <mergeCell ref="F3:F4"/>
    <mergeCell ref="G3:J3"/>
    <mergeCell ref="D3:D4"/>
    <mergeCell ref="J7:J8"/>
    <mergeCell ref="A17:A18"/>
    <mergeCell ref="A7:A8"/>
    <mergeCell ref="C7:C8"/>
    <mergeCell ref="D7:D8"/>
    <mergeCell ref="F7:F8"/>
    <mergeCell ref="G7:G8"/>
    <mergeCell ref="J11:J12"/>
    <mergeCell ref="A11:A12"/>
    <mergeCell ref="C11:C12"/>
    <mergeCell ref="D11:D12"/>
    <mergeCell ref="A3:A4"/>
    <mergeCell ref="B3:B4"/>
  </mergeCells>
  <pageMargins left="0.7" right="0.7" top="0.75" bottom="0.75" header="0.3" footer="0.3"/>
  <pageSetup paperSize="9" scale="61" fitToHeight="0" orientation="landscape" r:id="rId1"/>
  <rowBreaks count="1" manualBreakCount="1">
    <brk id="26" max="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view="pageBreakPreview" zoomScale="95" zoomScaleNormal="100" zoomScaleSheetLayoutView="95" workbookViewId="0">
      <selection activeCell="D6" sqref="D6:E6"/>
    </sheetView>
  </sheetViews>
  <sheetFormatPr defaultColWidth="9.140625" defaultRowHeight="15" x14ac:dyDescent="0.25"/>
  <cols>
    <col min="1" max="1" width="60.42578125" style="108" customWidth="1"/>
    <col min="2" max="2" width="9.140625" style="108"/>
    <col min="3" max="6" width="14.5703125" style="108" customWidth="1"/>
    <col min="7" max="16384" width="9.140625" style="108"/>
  </cols>
  <sheetData>
    <row r="1" spans="1:9" ht="42.75" customHeight="1" x14ac:dyDescent="0.25">
      <c r="A1" s="471" t="s">
        <v>820</v>
      </c>
      <c r="B1" s="472"/>
      <c r="C1" s="472"/>
      <c r="D1" s="472"/>
      <c r="E1" s="472"/>
      <c r="F1" s="472"/>
    </row>
    <row r="2" spans="1:9" ht="15.75" thickBot="1" x14ac:dyDescent="0.3">
      <c r="H2" s="139"/>
    </row>
    <row r="3" spans="1:9" ht="57.75" thickBot="1" x14ac:dyDescent="0.3">
      <c r="A3" s="140" t="s">
        <v>0</v>
      </c>
      <c r="B3" s="141" t="s">
        <v>182</v>
      </c>
      <c r="C3" s="141" t="s">
        <v>734</v>
      </c>
      <c r="D3" s="141" t="s">
        <v>735</v>
      </c>
      <c r="E3" s="141" t="s">
        <v>736</v>
      </c>
      <c r="F3" s="141" t="s">
        <v>109</v>
      </c>
      <c r="G3" s="142"/>
      <c r="H3" s="139"/>
      <c r="I3" s="143"/>
    </row>
    <row r="4" spans="1:9" ht="15.75" thickBot="1" x14ac:dyDescent="0.3">
      <c r="A4" s="144">
        <v>1</v>
      </c>
      <c r="B4" s="145">
        <v>2</v>
      </c>
      <c r="C4" s="145">
        <v>4</v>
      </c>
      <c r="D4" s="145">
        <v>5</v>
      </c>
      <c r="E4" s="145">
        <v>6</v>
      </c>
      <c r="F4" s="145">
        <v>7</v>
      </c>
      <c r="G4" s="142"/>
      <c r="H4" s="139"/>
    </row>
    <row r="5" spans="1:9" ht="29.25" thickBot="1" x14ac:dyDescent="0.3">
      <c r="A5" s="146" t="s">
        <v>25</v>
      </c>
      <c r="B5" s="145" t="s">
        <v>110</v>
      </c>
      <c r="C5" s="145" t="s">
        <v>110</v>
      </c>
      <c r="D5" s="145" t="s">
        <v>110</v>
      </c>
      <c r="E5" s="145" t="s">
        <v>110</v>
      </c>
      <c r="F5" s="145" t="s">
        <v>110</v>
      </c>
    </row>
    <row r="6" spans="1:9" ht="30.75" thickBot="1" x14ac:dyDescent="0.3">
      <c r="A6" s="147" t="s">
        <v>223</v>
      </c>
      <c r="B6" s="145" t="s">
        <v>17</v>
      </c>
      <c r="C6" s="219">
        <f>121187504.34/1000</f>
        <v>121187.50434</v>
      </c>
      <c r="D6" s="219">
        <f>'Раздел 1'!E46/1000</f>
        <v>75855.256500000003</v>
      </c>
      <c r="E6" s="219">
        <f>'Раздел 1'!F46/1000</f>
        <v>79500.856499999994</v>
      </c>
      <c r="F6" s="149"/>
    </row>
    <row r="7" spans="1:9" ht="30.75" thickBot="1" x14ac:dyDescent="0.3">
      <c r="A7" s="147" t="s">
        <v>34</v>
      </c>
      <c r="B7" s="145" t="s">
        <v>17</v>
      </c>
      <c r="C7" s="148">
        <f>C6*35%</f>
        <v>42415.626518999998</v>
      </c>
      <c r="D7" s="148">
        <f t="shared" ref="D7:E7" si="0">D6*35%</f>
        <v>26549.339775</v>
      </c>
      <c r="E7" s="148">
        <f t="shared" si="0"/>
        <v>27825.299774999996</v>
      </c>
      <c r="F7" s="149"/>
    </row>
    <row r="8" spans="1:9" ht="15.75" thickBot="1" x14ac:dyDescent="0.3">
      <c r="A8" s="147" t="s">
        <v>3</v>
      </c>
      <c r="B8" s="149"/>
      <c r="C8" s="149"/>
      <c r="D8" s="149"/>
      <c r="E8" s="149"/>
      <c r="F8" s="149"/>
    </row>
    <row r="9" spans="1:9" ht="30.75" thickBot="1" x14ac:dyDescent="0.3">
      <c r="A9" s="147" t="s">
        <v>220</v>
      </c>
      <c r="B9" s="145" t="s">
        <v>17</v>
      </c>
      <c r="C9" s="148">
        <f>5231999.88/1000</f>
        <v>5231.9998800000003</v>
      </c>
      <c r="D9" s="148">
        <f>C9*1.04</f>
        <v>5441.2798752000008</v>
      </c>
      <c r="E9" s="148">
        <f>D9*1.04</f>
        <v>5658.9310702080011</v>
      </c>
      <c r="F9" s="149"/>
    </row>
    <row r="10" spans="1:9" ht="30.75" thickBot="1" x14ac:dyDescent="0.3">
      <c r="A10" s="147" t="s">
        <v>34</v>
      </c>
      <c r="B10" s="145" t="s">
        <v>17</v>
      </c>
      <c r="C10" s="148">
        <f>C9*35%</f>
        <v>1831.1999579999999</v>
      </c>
      <c r="D10" s="148">
        <f t="shared" ref="D10:E10" si="1">D9*35%</f>
        <v>1904.4479563200002</v>
      </c>
      <c r="E10" s="148">
        <f t="shared" si="1"/>
        <v>1980.6258745728003</v>
      </c>
      <c r="F10" s="149"/>
    </row>
    <row r="11" spans="1:9" ht="30.75" thickBot="1" x14ac:dyDescent="0.3">
      <c r="A11" s="147" t="s">
        <v>20</v>
      </c>
      <c r="B11" s="145" t="s">
        <v>17</v>
      </c>
      <c r="C11" s="148">
        <f>C6-C9</f>
        <v>115955.50446</v>
      </c>
      <c r="D11" s="148">
        <f t="shared" ref="D11:E11" si="2">D6-D9</f>
        <v>70413.976624800009</v>
      </c>
      <c r="E11" s="148">
        <f t="shared" si="2"/>
        <v>73841.925429791998</v>
      </c>
      <c r="F11" s="149"/>
    </row>
    <row r="12" spans="1:9" ht="30.75" thickBot="1" x14ac:dyDescent="0.3">
      <c r="A12" s="147" t="s">
        <v>34</v>
      </c>
      <c r="B12" s="145" t="s">
        <v>17</v>
      </c>
      <c r="C12" s="148">
        <f>C11*35%</f>
        <v>40584.426560999993</v>
      </c>
      <c r="D12" s="148">
        <f t="shared" ref="D12:E12" si="3">D11*35%</f>
        <v>24644.89181868</v>
      </c>
      <c r="E12" s="148">
        <f t="shared" si="3"/>
        <v>25844.673900427199</v>
      </c>
      <c r="F12" s="149"/>
    </row>
    <row r="13" spans="1:9" ht="45.75" thickBot="1" x14ac:dyDescent="0.3">
      <c r="A13" s="147" t="s">
        <v>183</v>
      </c>
      <c r="B13" s="145" t="s">
        <v>17</v>
      </c>
      <c r="C13" s="148">
        <f>C15+C16+C17</f>
        <v>90407.524180000008</v>
      </c>
      <c r="D13" s="148">
        <f t="shared" ref="D13:E13" si="4">D15+D16+D17</f>
        <v>90407.524180000008</v>
      </c>
      <c r="E13" s="148">
        <f t="shared" si="4"/>
        <v>90407.524180000008</v>
      </c>
      <c r="F13" s="149"/>
    </row>
    <row r="14" spans="1:9" ht="15.75" thickBot="1" x14ac:dyDescent="0.3">
      <c r="A14" s="150" t="s">
        <v>21</v>
      </c>
      <c r="B14" s="151"/>
      <c r="C14" s="148"/>
      <c r="D14" s="149"/>
      <c r="E14" s="149"/>
      <c r="F14" s="149"/>
    </row>
    <row r="15" spans="1:9" ht="15.75" customHeight="1" thickBot="1" x14ac:dyDescent="0.3">
      <c r="A15" s="152" t="s">
        <v>405</v>
      </c>
      <c r="B15" s="144" t="s">
        <v>17</v>
      </c>
      <c r="C15" s="148">
        <f>86371924.18/1000</f>
        <v>86371.924180000002</v>
      </c>
      <c r="D15" s="148">
        <f>C15</f>
        <v>86371.924180000002</v>
      </c>
      <c r="E15" s="148">
        <f>C15</f>
        <v>86371.924180000002</v>
      </c>
      <c r="F15" s="149"/>
    </row>
    <row r="16" spans="1:9" ht="15.75" customHeight="1" thickBot="1" x14ac:dyDescent="0.3">
      <c r="A16" s="152" t="s">
        <v>406</v>
      </c>
      <c r="B16" s="144" t="s">
        <v>17</v>
      </c>
      <c r="C16" s="148">
        <f>146110*C29*12/1000</f>
        <v>0</v>
      </c>
      <c r="D16" s="148">
        <f>156750*D29*12/1000</f>
        <v>0</v>
      </c>
      <c r="E16" s="148">
        <f>168150*E29*12/1000</f>
        <v>0</v>
      </c>
      <c r="F16" s="149"/>
    </row>
    <row r="17" spans="1:6" ht="15.75" customHeight="1" thickBot="1" x14ac:dyDescent="0.3">
      <c r="A17" s="153" t="s">
        <v>407</v>
      </c>
      <c r="B17" s="144" t="s">
        <v>17</v>
      </c>
      <c r="C17" s="148">
        <f>4035600/1000</f>
        <v>4035.6</v>
      </c>
      <c r="D17" s="148">
        <f>C17</f>
        <v>4035.6</v>
      </c>
      <c r="E17" s="148">
        <f>C17</f>
        <v>4035.6</v>
      </c>
      <c r="F17" s="149"/>
    </row>
    <row r="18" spans="1:6" ht="30.75" thickBot="1" x14ac:dyDescent="0.3">
      <c r="A18" s="147" t="s">
        <v>22</v>
      </c>
      <c r="B18" s="145" t="s">
        <v>16</v>
      </c>
      <c r="C18" s="145">
        <v>78.5</v>
      </c>
      <c r="D18" s="145">
        <v>80</v>
      </c>
      <c r="E18" s="145">
        <v>80</v>
      </c>
      <c r="F18" s="149"/>
    </row>
    <row r="19" spans="1:6" ht="15.75" thickBot="1" x14ac:dyDescent="0.3">
      <c r="A19" s="147" t="s">
        <v>3</v>
      </c>
      <c r="B19" s="149"/>
      <c r="C19" s="149"/>
      <c r="D19" s="149"/>
      <c r="E19" s="149"/>
      <c r="F19" s="149"/>
    </row>
    <row r="20" spans="1:6" ht="30.75" thickBot="1" x14ac:dyDescent="0.3">
      <c r="A20" s="147" t="s">
        <v>221</v>
      </c>
      <c r="B20" s="145" t="s">
        <v>16</v>
      </c>
      <c r="C20" s="145">
        <v>2</v>
      </c>
      <c r="D20" s="145">
        <v>2</v>
      </c>
      <c r="E20" s="145">
        <v>2</v>
      </c>
      <c r="F20" s="149"/>
    </row>
    <row r="21" spans="1:6" ht="30.75" thickBot="1" x14ac:dyDescent="0.3">
      <c r="A21" s="147" t="s">
        <v>23</v>
      </c>
      <c r="B21" s="145" t="s">
        <v>16</v>
      </c>
      <c r="C21" s="145">
        <f>C18-C20</f>
        <v>76.5</v>
      </c>
      <c r="D21" s="145">
        <f t="shared" ref="D21:E21" si="5">D18-D20</f>
        <v>78</v>
      </c>
      <c r="E21" s="145">
        <f t="shared" si="5"/>
        <v>78</v>
      </c>
      <c r="F21" s="149"/>
    </row>
    <row r="22" spans="1:6" ht="45.75" thickBot="1" x14ac:dyDescent="0.3">
      <c r="A22" s="147" t="s">
        <v>184</v>
      </c>
      <c r="B22" s="145" t="s">
        <v>16</v>
      </c>
      <c r="C22" s="145">
        <f>C18</f>
        <v>78.5</v>
      </c>
      <c r="D22" s="145">
        <f>D18</f>
        <v>80</v>
      </c>
      <c r="E22" s="145">
        <f t="shared" ref="E22" si="6">E18</f>
        <v>80</v>
      </c>
      <c r="F22" s="149"/>
    </row>
    <row r="23" spans="1:6" ht="15.75" thickBot="1" x14ac:dyDescent="0.3">
      <c r="A23" s="147" t="s">
        <v>3</v>
      </c>
      <c r="B23" s="149"/>
      <c r="C23" s="149"/>
      <c r="D23" s="149"/>
      <c r="E23" s="149"/>
      <c r="F23" s="149"/>
    </row>
    <row r="24" spans="1:6" ht="45.75" thickBot="1" x14ac:dyDescent="0.3">
      <c r="A24" s="147" t="s">
        <v>222</v>
      </c>
      <c r="B24" s="145" t="s">
        <v>16</v>
      </c>
      <c r="C24" s="145">
        <v>2</v>
      </c>
      <c r="D24" s="145">
        <v>2</v>
      </c>
      <c r="E24" s="145">
        <v>2</v>
      </c>
      <c r="F24" s="149"/>
    </row>
    <row r="25" spans="1:6" ht="45.75" thickBot="1" x14ac:dyDescent="0.3">
      <c r="A25" s="147" t="s">
        <v>185</v>
      </c>
      <c r="B25" s="145" t="s">
        <v>16</v>
      </c>
      <c r="C25" s="145">
        <f>C22-C24</f>
        <v>76.5</v>
      </c>
      <c r="D25" s="145">
        <f t="shared" ref="D25:E25" si="7">D22-D24</f>
        <v>78</v>
      </c>
      <c r="E25" s="145">
        <f t="shared" si="7"/>
        <v>78</v>
      </c>
      <c r="F25" s="149"/>
    </row>
    <row r="26" spans="1:6" ht="45.75" thickBot="1" x14ac:dyDescent="0.3">
      <c r="A26" s="147" t="s">
        <v>186</v>
      </c>
      <c r="B26" s="145" t="s">
        <v>16</v>
      </c>
      <c r="C26" s="316">
        <f>C28+C30</f>
        <v>42.2</v>
      </c>
      <c r="D26" s="316">
        <v>49</v>
      </c>
      <c r="E26" s="316">
        <v>49</v>
      </c>
      <c r="F26" s="149"/>
    </row>
    <row r="27" spans="1:6" ht="15.75" thickBot="1" x14ac:dyDescent="0.3">
      <c r="A27" s="147" t="s">
        <v>21</v>
      </c>
      <c r="B27" s="149"/>
      <c r="C27" s="149"/>
      <c r="D27" s="149"/>
      <c r="E27" s="149"/>
      <c r="F27" s="149"/>
    </row>
    <row r="28" spans="1:6" ht="15.75" thickBot="1" x14ac:dyDescent="0.3">
      <c r="A28" s="147" t="s">
        <v>405</v>
      </c>
      <c r="B28" s="149"/>
      <c r="C28" s="145">
        <v>40.200000000000003</v>
      </c>
      <c r="D28" s="145">
        <v>46</v>
      </c>
      <c r="E28" s="145">
        <v>46</v>
      </c>
      <c r="F28" s="149"/>
    </row>
    <row r="29" spans="1:6" ht="15.75" thickBot="1" x14ac:dyDescent="0.3">
      <c r="A29" s="147" t="s">
        <v>406</v>
      </c>
      <c r="B29" s="149"/>
      <c r="C29" s="145"/>
      <c r="D29" s="145"/>
      <c r="E29" s="145"/>
      <c r="F29" s="149"/>
    </row>
    <row r="30" spans="1:6" ht="15.75" thickBot="1" x14ac:dyDescent="0.3">
      <c r="A30" s="147" t="s">
        <v>407</v>
      </c>
      <c r="B30" s="149"/>
      <c r="C30" s="316">
        <v>2</v>
      </c>
      <c r="D30" s="316">
        <v>3</v>
      </c>
      <c r="E30" s="316">
        <v>3</v>
      </c>
      <c r="F30" s="149"/>
    </row>
    <row r="31" spans="1:6" s="276" customFormat="1" ht="57.75" thickBot="1" x14ac:dyDescent="0.25">
      <c r="A31" s="146" t="s">
        <v>33</v>
      </c>
      <c r="B31" s="274" t="s">
        <v>18</v>
      </c>
      <c r="C31" s="219">
        <v>84075</v>
      </c>
      <c r="D31" s="219">
        <v>87400</v>
      </c>
      <c r="E31" s="219">
        <v>93600</v>
      </c>
      <c r="F31" s="275"/>
    </row>
    <row r="32" spans="1:6" ht="30.75" thickBot="1" x14ac:dyDescent="0.3">
      <c r="A32" s="147" t="s">
        <v>187</v>
      </c>
      <c r="B32" s="145" t="s">
        <v>18</v>
      </c>
      <c r="C32" s="145" t="s">
        <v>110</v>
      </c>
      <c r="D32" s="145" t="s">
        <v>110</v>
      </c>
      <c r="E32" s="145" t="s">
        <v>110</v>
      </c>
      <c r="F32" s="145" t="s">
        <v>110</v>
      </c>
    </row>
    <row r="33" spans="1:6" ht="30.75" thickBot="1" x14ac:dyDescent="0.3">
      <c r="A33" s="147" t="s">
        <v>188</v>
      </c>
      <c r="B33" s="149"/>
      <c r="C33" s="149"/>
      <c r="D33" s="149"/>
      <c r="E33" s="149"/>
      <c r="F33" s="149"/>
    </row>
    <row r="34" spans="1:6" s="221" customFormat="1" ht="15.75" thickBot="1" x14ac:dyDescent="0.3">
      <c r="A34" s="7" t="s">
        <v>405</v>
      </c>
      <c r="B34" s="28" t="s">
        <v>18</v>
      </c>
      <c r="C34" s="148">
        <f>C15/C28/12*1000</f>
        <v>179046.27732172469</v>
      </c>
      <c r="D34" s="220">
        <f t="shared" ref="D34:E36" si="8">D15/D28/12*1000</f>
        <v>156470.87713768115</v>
      </c>
      <c r="E34" s="220">
        <f t="shared" si="8"/>
        <v>156470.87713768115</v>
      </c>
      <c r="F34" s="6"/>
    </row>
    <row r="35" spans="1:6" ht="15.75" thickBot="1" x14ac:dyDescent="0.3">
      <c r="A35" s="147" t="s">
        <v>406</v>
      </c>
      <c r="B35" s="145" t="s">
        <v>18</v>
      </c>
      <c r="C35" s="148"/>
      <c r="D35" s="148"/>
      <c r="E35" s="148"/>
      <c r="F35" s="149"/>
    </row>
    <row r="36" spans="1:6" ht="15.75" thickBot="1" x14ac:dyDescent="0.3">
      <c r="A36" s="147" t="s">
        <v>407</v>
      </c>
      <c r="B36" s="145" t="s">
        <v>18</v>
      </c>
      <c r="C36" s="148">
        <f>C17/C30/12*1000</f>
        <v>168150</v>
      </c>
      <c r="D36" s="148">
        <f>D17/D30/12*1000</f>
        <v>112100.00000000001</v>
      </c>
      <c r="E36" s="148">
        <f t="shared" si="8"/>
        <v>112100.00000000001</v>
      </c>
      <c r="F36" s="149"/>
    </row>
    <row r="37" spans="1:6" ht="45.75" thickBot="1" x14ac:dyDescent="0.3">
      <c r="A37" s="147" t="s">
        <v>24</v>
      </c>
      <c r="B37" s="145" t="s">
        <v>19</v>
      </c>
      <c r="C37" s="148">
        <f>(C9/12/C20)/(C6/12/C18)*100</f>
        <v>169.45311020999281</v>
      </c>
      <c r="D37" s="148">
        <f>(D9/12/D20)/(D6/12/D18)*100</f>
        <v>286.92961444010149</v>
      </c>
      <c r="E37" s="148">
        <f t="shared" ref="E37" si="9">(E9/12/E20)/(E6/12/E18)*100</f>
        <v>284.72302409511781</v>
      </c>
      <c r="F37" s="149"/>
    </row>
    <row r="38" spans="1:6" ht="60.75" thickBot="1" x14ac:dyDescent="0.3">
      <c r="A38" s="147" t="s">
        <v>189</v>
      </c>
      <c r="B38" s="145" t="s">
        <v>19</v>
      </c>
      <c r="C38" s="145" t="s">
        <v>110</v>
      </c>
      <c r="D38" s="145" t="s">
        <v>110</v>
      </c>
      <c r="E38" s="145" t="s">
        <v>110</v>
      </c>
      <c r="F38" s="145" t="s">
        <v>110</v>
      </c>
    </row>
    <row r="39" spans="1:6" ht="30.75" thickBot="1" x14ac:dyDescent="0.3">
      <c r="A39" s="147" t="s">
        <v>188</v>
      </c>
      <c r="B39" s="149"/>
      <c r="C39" s="149"/>
      <c r="D39" s="149"/>
      <c r="E39" s="149"/>
      <c r="F39" s="149"/>
    </row>
    <row r="40" spans="1:6" ht="15.75" thickBot="1" x14ac:dyDescent="0.3">
      <c r="A40" s="150" t="s">
        <v>405</v>
      </c>
      <c r="B40" s="154" t="s">
        <v>19</v>
      </c>
      <c r="C40" s="149"/>
      <c r="D40" s="149"/>
      <c r="E40" s="149"/>
      <c r="F40" s="149"/>
    </row>
    <row r="41" spans="1:6" ht="15.75" thickBot="1" x14ac:dyDescent="0.3">
      <c r="A41" s="152" t="s">
        <v>406</v>
      </c>
      <c r="B41" s="144"/>
      <c r="C41" s="149"/>
      <c r="D41" s="149"/>
      <c r="E41" s="149"/>
      <c r="F41" s="149"/>
    </row>
    <row r="42" spans="1:6" ht="15.75" thickBot="1" x14ac:dyDescent="0.3">
      <c r="A42" s="152" t="s">
        <v>407</v>
      </c>
      <c r="B42" s="144"/>
      <c r="C42" s="149"/>
      <c r="D42" s="149"/>
      <c r="E42" s="149"/>
      <c r="F42" s="149"/>
    </row>
    <row r="43" spans="1:6" ht="29.25" thickBot="1" x14ac:dyDescent="0.3">
      <c r="A43" s="146" t="s">
        <v>26</v>
      </c>
      <c r="B43" s="145" t="s">
        <v>110</v>
      </c>
      <c r="C43" s="145" t="s">
        <v>110</v>
      </c>
      <c r="D43" s="145" t="s">
        <v>110</v>
      </c>
      <c r="E43" s="145" t="s">
        <v>110</v>
      </c>
      <c r="F43" s="145" t="s">
        <v>110</v>
      </c>
    </row>
    <row r="44" spans="1:6" ht="30.75" thickBot="1" x14ac:dyDescent="0.3">
      <c r="A44" s="147" t="s">
        <v>190</v>
      </c>
      <c r="B44" s="145" t="s">
        <v>191</v>
      </c>
      <c r="C44" s="148">
        <v>7230.6</v>
      </c>
      <c r="D44" s="148">
        <f>C44</f>
        <v>7230.6</v>
      </c>
      <c r="E44" s="148">
        <f>D44</f>
        <v>7230.6</v>
      </c>
      <c r="F44" s="149"/>
    </row>
    <row r="45" spans="1:6" ht="15.75" thickBot="1" x14ac:dyDescent="0.3">
      <c r="A45" s="147" t="s">
        <v>3</v>
      </c>
      <c r="B45" s="149"/>
      <c r="C45" s="149"/>
      <c r="D45" s="149"/>
      <c r="E45" s="149"/>
      <c r="F45" s="149"/>
    </row>
    <row r="46" spans="1:6" ht="30.75" thickBot="1" x14ac:dyDescent="0.3">
      <c r="A46" s="147" t="s">
        <v>27</v>
      </c>
      <c r="B46" s="145" t="s">
        <v>191</v>
      </c>
      <c r="C46" s="149"/>
      <c r="D46" s="149"/>
      <c r="E46" s="149"/>
      <c r="F46" s="149"/>
    </row>
    <row r="47" spans="1:6" ht="45.75" thickBot="1" x14ac:dyDescent="0.3">
      <c r="A47" s="147" t="s">
        <v>192</v>
      </c>
      <c r="B47" s="145" t="s">
        <v>191</v>
      </c>
      <c r="C47" s="149"/>
      <c r="D47" s="149"/>
      <c r="E47" s="149"/>
      <c r="F47" s="149"/>
    </row>
    <row r="48" spans="1:6" ht="15.75" thickBot="1" x14ac:dyDescent="0.3">
      <c r="A48" s="147" t="s">
        <v>28</v>
      </c>
      <c r="B48" s="145" t="s">
        <v>191</v>
      </c>
      <c r="C48" s="149"/>
      <c r="D48" s="149"/>
      <c r="E48" s="149"/>
      <c r="F48" s="149"/>
    </row>
    <row r="49" spans="1:6" ht="30.75" thickBot="1" x14ac:dyDescent="0.3">
      <c r="A49" s="147" t="s">
        <v>29</v>
      </c>
      <c r="B49" s="145" t="s">
        <v>17</v>
      </c>
      <c r="C49" s="148">
        <f>'Раздел 1'!D95/1000</f>
        <v>2662.9386099999997</v>
      </c>
      <c r="D49" s="148">
        <f>'[1]Раздел 1'!E93/1000</f>
        <v>1514.59745</v>
      </c>
      <c r="E49" s="148">
        <f>'[1]Раздел 1'!F93/1000</f>
        <v>1514.59745</v>
      </c>
      <c r="F49" s="149"/>
    </row>
    <row r="50" spans="1:6" ht="15.75" thickBot="1" x14ac:dyDescent="0.3">
      <c r="A50" s="147" t="s">
        <v>3</v>
      </c>
      <c r="B50" s="149"/>
      <c r="C50" s="149"/>
      <c r="D50" s="149"/>
      <c r="E50" s="149"/>
      <c r="F50" s="149"/>
    </row>
    <row r="51" spans="1:6" ht="45.75" thickBot="1" x14ac:dyDescent="0.3">
      <c r="A51" s="147" t="s">
        <v>30</v>
      </c>
      <c r="B51" s="145" t="s">
        <v>17</v>
      </c>
      <c r="C51" s="149"/>
      <c r="D51" s="149"/>
      <c r="E51" s="149"/>
      <c r="F51" s="149"/>
    </row>
    <row r="52" spans="1:6" ht="60.75" thickBot="1" x14ac:dyDescent="0.3">
      <c r="A52" s="147" t="s">
        <v>193</v>
      </c>
      <c r="B52" s="145" t="s">
        <v>31</v>
      </c>
      <c r="C52" s="155">
        <v>0.7</v>
      </c>
      <c r="D52" s="155">
        <f>C52</f>
        <v>0.7</v>
      </c>
      <c r="E52" s="155">
        <f>D52</f>
        <v>0.7</v>
      </c>
      <c r="F52" s="149"/>
    </row>
    <row r="53" spans="1:6" ht="60.75" thickBot="1" x14ac:dyDescent="0.3">
      <c r="A53" s="147" t="s">
        <v>194</v>
      </c>
      <c r="B53" s="145" t="s">
        <v>31</v>
      </c>
      <c r="C53" s="145">
        <v>0.1</v>
      </c>
      <c r="D53" s="145">
        <f>C53</f>
        <v>0.1</v>
      </c>
      <c r="E53" s="145">
        <f>D53</f>
        <v>0.1</v>
      </c>
      <c r="F53" s="149"/>
    </row>
    <row r="54" spans="1:6" ht="60.75" thickBot="1" x14ac:dyDescent="0.3">
      <c r="A54" s="147" t="s">
        <v>32</v>
      </c>
      <c r="B54" s="145" t="s">
        <v>31</v>
      </c>
      <c r="C54" s="149"/>
      <c r="D54" s="149"/>
      <c r="E54" s="149"/>
      <c r="F54" s="149"/>
    </row>
    <row r="55" spans="1:6" ht="15.75" thickBot="1" x14ac:dyDescent="0.3">
      <c r="A55" s="147" t="s">
        <v>3</v>
      </c>
      <c r="B55" s="147" t="s">
        <v>31</v>
      </c>
      <c r="C55" s="149"/>
      <c r="D55" s="149"/>
      <c r="E55" s="149"/>
      <c r="F55" s="149"/>
    </row>
    <row r="56" spans="1:6" ht="15.75" thickBot="1" x14ac:dyDescent="0.3">
      <c r="A56" s="147" t="s">
        <v>43</v>
      </c>
      <c r="B56" s="147" t="s">
        <v>31</v>
      </c>
      <c r="C56" s="149"/>
      <c r="D56" s="149"/>
      <c r="E56" s="149"/>
      <c r="F56" s="149"/>
    </row>
    <row r="57" spans="1:6" ht="15.75" thickBot="1" x14ac:dyDescent="0.3">
      <c r="A57" s="147" t="s">
        <v>197</v>
      </c>
      <c r="B57" s="147" t="s">
        <v>31</v>
      </c>
      <c r="C57" s="149"/>
      <c r="D57" s="149"/>
      <c r="E57" s="149"/>
      <c r="F57" s="149"/>
    </row>
  </sheetData>
  <mergeCells count="1">
    <mergeCell ref="A1:F1"/>
  </mergeCells>
  <pageMargins left="0.7" right="0.7" top="0.75" bottom="0.75" header="0.3" footer="0.3"/>
  <pageSetup paperSize="9"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8"/>
  <sheetViews>
    <sheetView view="pageBreakPreview" zoomScale="96" zoomScaleNormal="100" zoomScaleSheetLayoutView="96" workbookViewId="0">
      <selection activeCell="C26" sqref="C26"/>
    </sheetView>
  </sheetViews>
  <sheetFormatPr defaultColWidth="9.140625" defaultRowHeight="15" x14ac:dyDescent="0.25"/>
  <cols>
    <col min="1" max="1" width="46" style="8" customWidth="1"/>
    <col min="2" max="2" width="17.42578125" style="8" customWidth="1"/>
    <col min="3" max="3" width="29.28515625" style="8" customWidth="1"/>
    <col min="4" max="4" width="17.42578125" style="8" customWidth="1"/>
    <col min="5" max="16384" width="9.140625" style="8"/>
  </cols>
  <sheetData>
    <row r="1" spans="1:8" ht="42.75" customHeight="1" x14ac:dyDescent="0.25">
      <c r="A1" s="473" t="s">
        <v>802</v>
      </c>
      <c r="B1" s="473"/>
      <c r="C1" s="473"/>
      <c r="D1" s="473"/>
    </row>
    <row r="2" spans="1:8" ht="15.75" thickBot="1" x14ac:dyDescent="0.3"/>
    <row r="3" spans="1:8" ht="96" customHeight="1" thickBot="1" x14ac:dyDescent="0.3">
      <c r="A3" s="46" t="s">
        <v>35</v>
      </c>
      <c r="B3" s="47" t="s">
        <v>36</v>
      </c>
      <c r="C3" s="47" t="s">
        <v>38</v>
      </c>
      <c r="D3" s="47" t="s">
        <v>195</v>
      </c>
    </row>
    <row r="4" spans="1:8" ht="43.5" thickBot="1" x14ac:dyDescent="0.3">
      <c r="A4" s="49" t="s">
        <v>41</v>
      </c>
      <c r="B4" s="89" t="s">
        <v>397</v>
      </c>
      <c r="C4" s="28" t="s">
        <v>398</v>
      </c>
      <c r="D4" s="90">
        <v>100</v>
      </c>
    </row>
    <row r="5" spans="1:8" ht="15.75" thickBot="1" x14ac:dyDescent="0.3">
      <c r="A5" s="49"/>
      <c r="B5" s="6"/>
      <c r="C5" s="6"/>
      <c r="D5" s="6"/>
    </row>
    <row r="6" spans="1:8" ht="45.75" thickBot="1" x14ac:dyDescent="0.3">
      <c r="A6" s="49" t="s">
        <v>39</v>
      </c>
      <c r="B6" s="28" t="s">
        <v>399</v>
      </c>
      <c r="C6" s="28" t="s">
        <v>400</v>
      </c>
      <c r="D6" s="6"/>
    </row>
    <row r="7" spans="1:8" ht="15.75" thickBot="1" x14ac:dyDescent="0.3">
      <c r="A7" s="49"/>
      <c r="B7" s="6"/>
      <c r="C7" s="6"/>
      <c r="D7" s="6"/>
    </row>
    <row r="8" spans="1:8" ht="29.25" thickBot="1" x14ac:dyDescent="0.3">
      <c r="A8" s="49" t="s">
        <v>40</v>
      </c>
      <c r="B8" s="89" t="s">
        <v>397</v>
      </c>
      <c r="C8" s="6"/>
      <c r="D8" s="89">
        <v>1022.6</v>
      </c>
    </row>
    <row r="9" spans="1:8" ht="15.75" thickBot="1" x14ac:dyDescent="0.3">
      <c r="A9" s="49"/>
      <c r="B9" s="6"/>
      <c r="C9" s="6"/>
      <c r="D9" s="6"/>
    </row>
    <row r="10" spans="1:8" ht="29.25" thickBot="1" x14ac:dyDescent="0.3">
      <c r="A10" s="49" t="s">
        <v>42</v>
      </c>
      <c r="B10" s="89" t="s">
        <v>397</v>
      </c>
      <c r="C10" s="28" t="s">
        <v>401</v>
      </c>
      <c r="D10" s="6"/>
    </row>
    <row r="11" spans="1:8" ht="15.75" thickBot="1" x14ac:dyDescent="0.3">
      <c r="A11" s="7"/>
      <c r="B11" s="6"/>
      <c r="C11" s="6"/>
      <c r="D11" s="6"/>
    </row>
    <row r="12" spans="1:8" s="50" customFormat="1" thickBot="1" x14ac:dyDescent="0.25">
      <c r="A12" s="49" t="s">
        <v>37</v>
      </c>
      <c r="B12" s="89" t="s">
        <v>110</v>
      </c>
      <c r="C12" s="89" t="s">
        <v>110</v>
      </c>
      <c r="D12" s="91"/>
    </row>
    <row r="14" spans="1:8" x14ac:dyDescent="0.25">
      <c r="A14" s="8" t="s">
        <v>529</v>
      </c>
      <c r="C14" s="8" t="s">
        <v>535</v>
      </c>
    </row>
    <row r="15" spans="1:8" x14ac:dyDescent="0.25">
      <c r="A15" s="8" t="s">
        <v>545</v>
      </c>
      <c r="E15" s="51"/>
      <c r="F15" s="51"/>
      <c r="G15" s="51"/>
      <c r="H15" s="51"/>
    </row>
    <row r="16" spans="1:8" x14ac:dyDescent="0.25">
      <c r="A16" s="8" t="s">
        <v>737</v>
      </c>
      <c r="E16" s="96"/>
      <c r="F16" s="96"/>
      <c r="G16" s="51"/>
      <c r="H16" s="51"/>
    </row>
    <row r="17" spans="1:8" x14ac:dyDescent="0.25">
      <c r="A17" s="8" t="s">
        <v>544</v>
      </c>
      <c r="E17" s="96"/>
      <c r="F17" s="96"/>
      <c r="G17" s="51"/>
      <c r="H17" s="51"/>
    </row>
    <row r="18" spans="1:8" x14ac:dyDescent="0.25">
      <c r="A18" s="108" t="s">
        <v>803</v>
      </c>
      <c r="E18" s="51"/>
      <c r="F18" s="51"/>
      <c r="G18" s="51"/>
      <c r="H18" s="51"/>
    </row>
    <row r="20" spans="1:8" x14ac:dyDescent="0.25">
      <c r="A20" s="48" t="s">
        <v>278</v>
      </c>
      <c r="B20" s="8" t="s">
        <v>219</v>
      </c>
    </row>
    <row r="21" spans="1:8" ht="33.75" customHeight="1" x14ac:dyDescent="0.25">
      <c r="A21" s="475" t="s">
        <v>819</v>
      </c>
      <c r="B21" s="475"/>
      <c r="C21" s="475"/>
    </row>
    <row r="22" spans="1:8" x14ac:dyDescent="0.25">
      <c r="A22" s="8" t="s">
        <v>542</v>
      </c>
    </row>
    <row r="23" spans="1:8" x14ac:dyDescent="0.25">
      <c r="A23" s="8" t="s">
        <v>543</v>
      </c>
    </row>
    <row r="24" spans="1:8" x14ac:dyDescent="0.25">
      <c r="A24" s="8" t="s">
        <v>804</v>
      </c>
    </row>
    <row r="25" spans="1:8" x14ac:dyDescent="0.25">
      <c r="A25" s="8" t="s">
        <v>196</v>
      </c>
    </row>
    <row r="26" spans="1:8" x14ac:dyDescent="0.25">
      <c r="A26" s="108" t="s">
        <v>805</v>
      </c>
    </row>
    <row r="28" spans="1:8" ht="43.5" customHeight="1" x14ac:dyDescent="0.25">
      <c r="A28" s="474" t="s">
        <v>281</v>
      </c>
      <c r="B28" s="474"/>
      <c r="C28" s="474"/>
      <c r="D28" s="474"/>
    </row>
  </sheetData>
  <mergeCells count="3">
    <mergeCell ref="A1:D1"/>
    <mergeCell ref="A28:D28"/>
    <mergeCell ref="A21:C21"/>
  </mergeCells>
  <pageMargins left="0.7" right="0.7" top="0.75" bottom="0.75" header="0.3" footer="0.3"/>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T64"/>
  <sheetViews>
    <sheetView view="pageBreakPreview" topLeftCell="A15" zoomScaleNormal="100" zoomScaleSheetLayoutView="100" workbookViewId="0">
      <selection activeCell="F30" sqref="F30:AU30"/>
    </sheetView>
  </sheetViews>
  <sheetFormatPr defaultColWidth="0.85546875" defaultRowHeight="15" x14ac:dyDescent="0.25"/>
  <cols>
    <col min="1" max="97" width="1.140625" style="1" customWidth="1"/>
    <col min="98" max="248" width="0.85546875" style="1"/>
    <col min="249" max="249" width="1" style="1" customWidth="1"/>
    <col min="250" max="504" width="0.85546875" style="1"/>
    <col min="505" max="505" width="7.5703125" style="1" customWidth="1"/>
    <col min="506" max="760" width="0.85546875" style="1"/>
    <col min="761" max="761" width="7.5703125" style="1" customWidth="1"/>
    <col min="762" max="1016" width="0.85546875" style="1"/>
    <col min="1017" max="1017" width="7.5703125" style="1" customWidth="1"/>
    <col min="1018" max="1272" width="0.85546875" style="1"/>
    <col min="1273" max="1273" width="7.5703125" style="1" customWidth="1"/>
    <col min="1274" max="1528" width="0.85546875" style="1"/>
    <col min="1529" max="1529" width="7.5703125" style="1" customWidth="1"/>
    <col min="1530" max="1784" width="0.85546875" style="1"/>
    <col min="1785" max="1785" width="7.5703125" style="1" customWidth="1"/>
    <col min="1786" max="2040" width="0.85546875" style="1"/>
    <col min="2041" max="2041" width="7.5703125" style="1" customWidth="1"/>
    <col min="2042" max="2296" width="0.85546875" style="1"/>
    <col min="2297" max="2297" width="7.5703125" style="1" customWidth="1"/>
    <col min="2298" max="2552" width="0.85546875" style="1"/>
    <col min="2553" max="2553" width="7.5703125" style="1" customWidth="1"/>
    <col min="2554" max="2808" width="0.85546875" style="1"/>
    <col min="2809" max="2809" width="7.5703125" style="1" customWidth="1"/>
    <col min="2810" max="3064" width="0.85546875" style="1"/>
    <col min="3065" max="3065" width="7.5703125" style="1" customWidth="1"/>
    <col min="3066" max="3320" width="0.85546875" style="1"/>
    <col min="3321" max="3321" width="7.5703125" style="1" customWidth="1"/>
    <col min="3322" max="3576" width="0.85546875" style="1"/>
    <col min="3577" max="3577" width="7.5703125" style="1" customWidth="1"/>
    <col min="3578" max="3832" width="0.85546875" style="1"/>
    <col min="3833" max="3833" width="7.5703125" style="1" customWidth="1"/>
    <col min="3834" max="4088" width="0.85546875" style="1"/>
    <col min="4089" max="4089" width="7.5703125" style="1" customWidth="1"/>
    <col min="4090" max="4344" width="0.85546875" style="1"/>
    <col min="4345" max="4345" width="7.5703125" style="1" customWidth="1"/>
    <col min="4346" max="4600" width="0.85546875" style="1"/>
    <col min="4601" max="4601" width="7.5703125" style="1" customWidth="1"/>
    <col min="4602" max="4856" width="0.85546875" style="1"/>
    <col min="4857" max="4857" width="7.5703125" style="1" customWidth="1"/>
    <col min="4858" max="5112" width="0.85546875" style="1"/>
    <col min="5113" max="5113" width="7.5703125" style="1" customWidth="1"/>
    <col min="5114" max="5368" width="0.85546875" style="1"/>
    <col min="5369" max="5369" width="7.5703125" style="1" customWidth="1"/>
    <col min="5370" max="5624" width="0.85546875" style="1"/>
    <col min="5625" max="5625" width="7.5703125" style="1" customWidth="1"/>
    <col min="5626" max="5880" width="0.85546875" style="1"/>
    <col min="5881" max="5881" width="7.5703125" style="1" customWidth="1"/>
    <col min="5882" max="6136" width="0.85546875" style="1"/>
    <col min="6137" max="6137" width="7.5703125" style="1" customWidth="1"/>
    <col min="6138" max="6392" width="0.85546875" style="1"/>
    <col min="6393" max="6393" width="7.5703125" style="1" customWidth="1"/>
    <col min="6394" max="6648" width="0.85546875" style="1"/>
    <col min="6649" max="6649" width="7.5703125" style="1" customWidth="1"/>
    <col min="6650" max="6904" width="0.85546875" style="1"/>
    <col min="6905" max="6905" width="7.5703125" style="1" customWidth="1"/>
    <col min="6906" max="7160" width="0.85546875" style="1"/>
    <col min="7161" max="7161" width="7.5703125" style="1" customWidth="1"/>
    <col min="7162" max="7416" width="0.85546875" style="1"/>
    <col min="7417" max="7417" width="7.5703125" style="1" customWidth="1"/>
    <col min="7418" max="7672" width="0.85546875" style="1"/>
    <col min="7673" max="7673" width="7.5703125" style="1" customWidth="1"/>
    <col min="7674" max="7928" width="0.85546875" style="1"/>
    <col min="7929" max="7929" width="7.5703125" style="1" customWidth="1"/>
    <col min="7930" max="8184" width="0.85546875" style="1"/>
    <col min="8185" max="8185" width="7.5703125" style="1" customWidth="1"/>
    <col min="8186" max="8440" width="0.85546875" style="1"/>
    <col min="8441" max="8441" width="7.5703125" style="1" customWidth="1"/>
    <col min="8442" max="8696" width="0.85546875" style="1"/>
    <col min="8697" max="8697" width="7.5703125" style="1" customWidth="1"/>
    <col min="8698" max="8952" width="0.85546875" style="1"/>
    <col min="8953" max="8953" width="7.5703125" style="1" customWidth="1"/>
    <col min="8954" max="9208" width="0.85546875" style="1"/>
    <col min="9209" max="9209" width="7.5703125" style="1" customWidth="1"/>
    <col min="9210" max="9464" width="0.85546875" style="1"/>
    <col min="9465" max="9465" width="7.5703125" style="1" customWidth="1"/>
    <col min="9466" max="9720" width="0.85546875" style="1"/>
    <col min="9721" max="9721" width="7.5703125" style="1" customWidth="1"/>
    <col min="9722" max="9976" width="0.85546875" style="1"/>
    <col min="9977" max="9977" width="7.5703125" style="1" customWidth="1"/>
    <col min="9978" max="10232" width="0.85546875" style="1"/>
    <col min="10233" max="10233" width="7.5703125" style="1" customWidth="1"/>
    <col min="10234" max="10488" width="0.85546875" style="1"/>
    <col min="10489" max="10489" width="7.5703125" style="1" customWidth="1"/>
    <col min="10490" max="10744" width="0.85546875" style="1"/>
    <col min="10745" max="10745" width="7.5703125" style="1" customWidth="1"/>
    <col min="10746" max="11000" width="0.85546875" style="1"/>
    <col min="11001" max="11001" width="7.5703125" style="1" customWidth="1"/>
    <col min="11002" max="11256" width="0.85546875" style="1"/>
    <col min="11257" max="11257" width="7.5703125" style="1" customWidth="1"/>
    <col min="11258" max="11512" width="0.85546875" style="1"/>
    <col min="11513" max="11513" width="7.5703125" style="1" customWidth="1"/>
    <col min="11514" max="11768" width="0.85546875" style="1"/>
    <col min="11769" max="11769" width="7.5703125" style="1" customWidth="1"/>
    <col min="11770" max="12024" width="0.85546875" style="1"/>
    <col min="12025" max="12025" width="7.5703125" style="1" customWidth="1"/>
    <col min="12026" max="12280" width="0.85546875" style="1"/>
    <col min="12281" max="12281" width="7.5703125" style="1" customWidth="1"/>
    <col min="12282" max="12536" width="0.85546875" style="1"/>
    <col min="12537" max="12537" width="7.5703125" style="1" customWidth="1"/>
    <col min="12538" max="12792" width="0.85546875" style="1"/>
    <col min="12793" max="12793" width="7.5703125" style="1" customWidth="1"/>
    <col min="12794" max="13048" width="0.85546875" style="1"/>
    <col min="13049" max="13049" width="7.5703125" style="1" customWidth="1"/>
    <col min="13050" max="13304" width="0.85546875" style="1"/>
    <col min="13305" max="13305" width="7.5703125" style="1" customWidth="1"/>
    <col min="13306" max="13560" width="0.85546875" style="1"/>
    <col min="13561" max="13561" width="7.5703125" style="1" customWidth="1"/>
    <col min="13562" max="13816" width="0.85546875" style="1"/>
    <col min="13817" max="13817" width="7.5703125" style="1" customWidth="1"/>
    <col min="13818" max="14072" width="0.85546875" style="1"/>
    <col min="14073" max="14073" width="7.5703125" style="1" customWidth="1"/>
    <col min="14074" max="14328" width="0.85546875" style="1"/>
    <col min="14329" max="14329" width="7.5703125" style="1" customWidth="1"/>
    <col min="14330" max="14584" width="0.85546875" style="1"/>
    <col min="14585" max="14585" width="7.5703125" style="1" customWidth="1"/>
    <col min="14586" max="14840" width="0.85546875" style="1"/>
    <col min="14841" max="14841" width="7.5703125" style="1" customWidth="1"/>
    <col min="14842" max="15096" width="0.85546875" style="1"/>
    <col min="15097" max="15097" width="7.5703125" style="1" customWidth="1"/>
    <col min="15098" max="15352" width="0.85546875" style="1"/>
    <col min="15353" max="15353" width="7.5703125" style="1" customWidth="1"/>
    <col min="15354" max="15608" width="0.85546875" style="1"/>
    <col min="15609" max="15609" width="7.5703125" style="1" customWidth="1"/>
    <col min="15610" max="15864" width="0.85546875" style="1"/>
    <col min="15865" max="15865" width="7.5703125" style="1" customWidth="1"/>
    <col min="15866" max="16120" width="0.85546875" style="1"/>
    <col min="16121" max="16121" width="7.5703125" style="1" customWidth="1"/>
    <col min="16122" max="16384" width="0.85546875" style="1"/>
  </cols>
  <sheetData>
    <row r="1" spans="1:97" ht="21.75" customHeight="1" x14ac:dyDescent="0.25"/>
    <row r="2" spans="1:97" s="20" customFormat="1" ht="48.75" customHeight="1" x14ac:dyDescent="0.25">
      <c r="A2" s="521" t="s">
        <v>750</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c r="BF2" s="521"/>
      <c r="BG2" s="521"/>
      <c r="BH2" s="521"/>
      <c r="BI2" s="521"/>
      <c r="BJ2" s="521"/>
      <c r="BK2" s="521"/>
      <c r="BL2" s="521"/>
      <c r="BM2" s="521"/>
      <c r="BN2" s="521"/>
      <c r="BO2" s="521"/>
      <c r="BP2" s="521"/>
      <c r="BQ2" s="521"/>
      <c r="BR2" s="521"/>
      <c r="BS2" s="521"/>
      <c r="BT2" s="521"/>
      <c r="BU2" s="521"/>
      <c r="BV2" s="521"/>
      <c r="BW2" s="521"/>
      <c r="BX2" s="521"/>
      <c r="BY2" s="521"/>
      <c r="BZ2" s="521"/>
      <c r="CA2" s="521"/>
      <c r="CB2" s="521"/>
      <c r="CC2" s="521"/>
      <c r="CD2" s="521"/>
      <c r="CE2" s="521"/>
      <c r="CF2" s="521"/>
      <c r="CG2" s="521"/>
      <c r="CH2" s="521"/>
      <c r="CI2" s="521"/>
      <c r="CJ2" s="521"/>
      <c r="CK2" s="521"/>
      <c r="CL2" s="521"/>
      <c r="CM2" s="521"/>
      <c r="CN2" s="521"/>
      <c r="CO2" s="521"/>
      <c r="CP2" s="521"/>
      <c r="CQ2" s="521"/>
      <c r="CR2" s="521"/>
      <c r="CS2" s="521"/>
    </row>
    <row r="3" spans="1:97" ht="19.5" customHeight="1" x14ac:dyDescent="0.25"/>
    <row r="4" spans="1:97" ht="15.75" x14ac:dyDescent="0.25">
      <c r="A4" s="522" t="s">
        <v>231</v>
      </c>
      <c r="B4" s="522"/>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2"/>
      <c r="CB4" s="522"/>
      <c r="CC4" s="522"/>
      <c r="CD4" s="522"/>
      <c r="CE4" s="522"/>
      <c r="CF4" s="522"/>
      <c r="CG4" s="522"/>
      <c r="CH4" s="522"/>
      <c r="CI4" s="522"/>
      <c r="CJ4" s="522"/>
      <c r="CK4" s="522"/>
      <c r="CL4" s="522"/>
      <c r="CM4" s="522"/>
      <c r="CN4" s="522"/>
      <c r="CO4" s="522"/>
      <c r="CP4" s="522"/>
      <c r="CQ4" s="522"/>
      <c r="CR4" s="522"/>
      <c r="CS4" s="522"/>
    </row>
    <row r="5" spans="1:97" ht="19.5" customHeight="1" x14ac:dyDescent="0.25"/>
    <row r="6" spans="1:97" s="209" customFormat="1" ht="15.75" hidden="1" x14ac:dyDescent="0.25">
      <c r="A6" s="515" t="s">
        <v>232</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row>
    <row r="7" spans="1:97" ht="6" hidden="1" customHeight="1" x14ac:dyDescent="0.25"/>
    <row r="8" spans="1:97" s="209" customFormat="1" ht="15.75" hidden="1" x14ac:dyDescent="0.25">
      <c r="A8" s="515" t="s">
        <v>247</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6" t="s">
        <v>423</v>
      </c>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c r="CG8" s="516"/>
      <c r="CH8" s="516"/>
      <c r="CI8" s="516"/>
      <c r="CJ8" s="516"/>
      <c r="CK8" s="516"/>
      <c r="CL8" s="516"/>
      <c r="CM8" s="516"/>
      <c r="CN8" s="516"/>
      <c r="CO8" s="516"/>
      <c r="CP8" s="516"/>
      <c r="CQ8" s="516"/>
      <c r="CR8" s="516"/>
      <c r="CS8" s="516"/>
    </row>
    <row r="9" spans="1:97" s="209" customFormat="1" ht="12" hidden="1" customHeight="1" x14ac:dyDescent="0.25">
      <c r="A9" s="319"/>
      <c r="B9" s="319"/>
      <c r="C9" s="319"/>
      <c r="D9" s="319"/>
      <c r="E9" s="319"/>
      <c r="F9" s="319"/>
      <c r="G9" s="319"/>
      <c r="H9" s="319"/>
      <c r="I9" s="319"/>
      <c r="J9" s="319"/>
      <c r="K9" s="319"/>
      <c r="L9" s="319"/>
      <c r="M9" s="319"/>
      <c r="N9" s="319"/>
      <c r="O9" s="319"/>
      <c r="P9" s="319"/>
      <c r="Q9" s="319"/>
      <c r="R9" s="319"/>
      <c r="S9" s="319"/>
      <c r="T9" s="319"/>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row>
    <row r="10" spans="1:97" s="14" customFormat="1" ht="108" hidden="1" customHeight="1" x14ac:dyDescent="0.25">
      <c r="A10" s="517" t="s">
        <v>244</v>
      </c>
      <c r="B10" s="517"/>
      <c r="C10" s="517"/>
      <c r="D10" s="517"/>
      <c r="E10" s="517"/>
      <c r="F10" s="517" t="s">
        <v>0</v>
      </c>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8" t="s">
        <v>264</v>
      </c>
      <c r="AW10" s="519"/>
      <c r="AX10" s="519"/>
      <c r="AY10" s="519"/>
      <c r="AZ10" s="519"/>
      <c r="BA10" s="519"/>
      <c r="BB10" s="519"/>
      <c r="BC10" s="519"/>
      <c r="BD10" s="519"/>
      <c r="BE10" s="519"/>
      <c r="BF10" s="519"/>
      <c r="BG10" s="519"/>
      <c r="BH10" s="519"/>
      <c r="BI10" s="519"/>
      <c r="BJ10" s="519"/>
      <c r="BK10" s="519"/>
      <c r="BL10" s="520"/>
      <c r="BM10" s="518" t="s">
        <v>225</v>
      </c>
      <c r="BN10" s="519"/>
      <c r="BO10" s="519"/>
      <c r="BP10" s="519"/>
      <c r="BQ10" s="519"/>
      <c r="BR10" s="519"/>
      <c r="BS10" s="519"/>
      <c r="BT10" s="519"/>
      <c r="BU10" s="519"/>
      <c r="BV10" s="519"/>
      <c r="BW10" s="519"/>
      <c r="BX10" s="519"/>
      <c r="BY10" s="519"/>
      <c r="BZ10" s="519"/>
      <c r="CA10" s="519"/>
      <c r="CB10" s="519"/>
      <c r="CC10" s="520"/>
      <c r="CD10" s="518" t="s">
        <v>226</v>
      </c>
      <c r="CE10" s="519"/>
      <c r="CF10" s="519"/>
      <c r="CG10" s="519"/>
      <c r="CH10" s="519"/>
      <c r="CI10" s="519"/>
      <c r="CJ10" s="519"/>
      <c r="CK10" s="519"/>
      <c r="CL10" s="519"/>
      <c r="CM10" s="519"/>
      <c r="CN10" s="519"/>
      <c r="CO10" s="519"/>
      <c r="CP10" s="519"/>
      <c r="CQ10" s="519"/>
      <c r="CR10" s="519"/>
      <c r="CS10" s="520"/>
    </row>
    <row r="11" spans="1:97" s="15" customFormat="1" hidden="1" x14ac:dyDescent="0.25">
      <c r="A11" s="527">
        <v>1</v>
      </c>
      <c r="B11" s="527"/>
      <c r="C11" s="527"/>
      <c r="D11" s="527"/>
      <c r="E11" s="527"/>
      <c r="F11" s="527">
        <v>2</v>
      </c>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v>3</v>
      </c>
      <c r="AW11" s="527"/>
      <c r="AX11" s="527"/>
      <c r="AY11" s="527"/>
      <c r="AZ11" s="527"/>
      <c r="BA11" s="527"/>
      <c r="BB11" s="527"/>
      <c r="BC11" s="527"/>
      <c r="BD11" s="527"/>
      <c r="BE11" s="527"/>
      <c r="BF11" s="527"/>
      <c r="BG11" s="527"/>
      <c r="BH11" s="527"/>
      <c r="BI11" s="527"/>
      <c r="BJ11" s="527"/>
      <c r="BK11" s="527"/>
      <c r="BL11" s="527"/>
      <c r="BM11" s="527">
        <v>4</v>
      </c>
      <c r="BN11" s="527"/>
      <c r="BO11" s="527"/>
      <c r="BP11" s="527"/>
      <c r="BQ11" s="527"/>
      <c r="BR11" s="527"/>
      <c r="BS11" s="527"/>
      <c r="BT11" s="527"/>
      <c r="BU11" s="527"/>
      <c r="BV11" s="527"/>
      <c r="BW11" s="527"/>
      <c r="BX11" s="527"/>
      <c r="BY11" s="527"/>
      <c r="BZ11" s="527"/>
      <c r="CA11" s="527"/>
      <c r="CB11" s="527"/>
      <c r="CC11" s="527"/>
      <c r="CD11" s="527">
        <v>5</v>
      </c>
      <c r="CE11" s="527"/>
      <c r="CF11" s="527"/>
      <c r="CG11" s="527"/>
      <c r="CH11" s="527"/>
      <c r="CI11" s="527"/>
      <c r="CJ11" s="527"/>
      <c r="CK11" s="527"/>
      <c r="CL11" s="527"/>
      <c r="CM11" s="527"/>
      <c r="CN11" s="527"/>
      <c r="CO11" s="527"/>
      <c r="CP11" s="527"/>
      <c r="CQ11" s="527"/>
      <c r="CR11" s="527"/>
      <c r="CS11" s="527"/>
    </row>
    <row r="12" spans="1:97" s="16" customFormat="1" ht="15" hidden="1" customHeight="1" x14ac:dyDescent="0.25">
      <c r="A12" s="485" t="s">
        <v>424</v>
      </c>
      <c r="B12" s="486"/>
      <c r="C12" s="486"/>
      <c r="D12" s="486"/>
      <c r="E12" s="487"/>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3"/>
      <c r="AS12" s="523"/>
      <c r="AT12" s="523"/>
      <c r="AU12" s="523"/>
      <c r="AV12" s="524"/>
      <c r="AW12" s="525"/>
      <c r="AX12" s="525"/>
      <c r="AY12" s="525"/>
      <c r="AZ12" s="525"/>
      <c r="BA12" s="525"/>
      <c r="BB12" s="525"/>
      <c r="BC12" s="525"/>
      <c r="BD12" s="525"/>
      <c r="BE12" s="525"/>
      <c r="BF12" s="525"/>
      <c r="BG12" s="525"/>
      <c r="BH12" s="525"/>
      <c r="BI12" s="525"/>
      <c r="BJ12" s="525"/>
      <c r="BK12" s="525"/>
      <c r="BL12" s="526"/>
      <c r="BM12" s="524"/>
      <c r="BN12" s="525"/>
      <c r="BO12" s="525"/>
      <c r="BP12" s="525"/>
      <c r="BQ12" s="525"/>
      <c r="BR12" s="525"/>
      <c r="BS12" s="525"/>
      <c r="BT12" s="525"/>
      <c r="BU12" s="525"/>
      <c r="BV12" s="525"/>
      <c r="BW12" s="525"/>
      <c r="BX12" s="525"/>
      <c r="BY12" s="525"/>
      <c r="BZ12" s="525"/>
      <c r="CA12" s="525"/>
      <c r="CB12" s="525"/>
      <c r="CC12" s="526"/>
      <c r="CD12" s="524"/>
      <c r="CE12" s="525"/>
      <c r="CF12" s="525"/>
      <c r="CG12" s="525"/>
      <c r="CH12" s="525"/>
      <c r="CI12" s="525"/>
      <c r="CJ12" s="525"/>
      <c r="CK12" s="525"/>
      <c r="CL12" s="525"/>
      <c r="CM12" s="525"/>
      <c r="CN12" s="525"/>
      <c r="CO12" s="525"/>
      <c r="CP12" s="525"/>
      <c r="CQ12" s="525"/>
      <c r="CR12" s="525"/>
      <c r="CS12" s="526"/>
    </row>
    <row r="13" spans="1:97" s="16" customFormat="1" ht="15" hidden="1" customHeight="1" x14ac:dyDescent="0.25">
      <c r="A13" s="485"/>
      <c r="B13" s="486"/>
      <c r="C13" s="486"/>
      <c r="D13" s="486"/>
      <c r="E13" s="487"/>
      <c r="F13" s="506"/>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8"/>
      <c r="AV13" s="528"/>
      <c r="AW13" s="498"/>
      <c r="AX13" s="498"/>
      <c r="AY13" s="498"/>
      <c r="AZ13" s="498"/>
      <c r="BA13" s="498"/>
      <c r="BB13" s="498"/>
      <c r="BC13" s="498"/>
      <c r="BD13" s="498"/>
      <c r="BE13" s="498"/>
      <c r="BF13" s="498"/>
      <c r="BG13" s="498"/>
      <c r="BH13" s="498"/>
      <c r="BI13" s="498"/>
      <c r="BJ13" s="498"/>
      <c r="BK13" s="498"/>
      <c r="BL13" s="499"/>
      <c r="BM13" s="528"/>
      <c r="BN13" s="498"/>
      <c r="BO13" s="498"/>
      <c r="BP13" s="498"/>
      <c r="BQ13" s="498"/>
      <c r="BR13" s="498"/>
      <c r="BS13" s="498"/>
      <c r="BT13" s="498"/>
      <c r="BU13" s="498"/>
      <c r="BV13" s="498"/>
      <c r="BW13" s="498"/>
      <c r="BX13" s="498"/>
      <c r="BY13" s="498"/>
      <c r="BZ13" s="498"/>
      <c r="CA13" s="498"/>
      <c r="CB13" s="498"/>
      <c r="CC13" s="499"/>
      <c r="CD13" s="528"/>
      <c r="CE13" s="498"/>
      <c r="CF13" s="498"/>
      <c r="CG13" s="498"/>
      <c r="CH13" s="498"/>
      <c r="CI13" s="498"/>
      <c r="CJ13" s="498"/>
      <c r="CK13" s="498"/>
      <c r="CL13" s="498"/>
      <c r="CM13" s="498"/>
      <c r="CN13" s="498"/>
      <c r="CO13" s="498"/>
      <c r="CP13" s="498"/>
      <c r="CQ13" s="498"/>
      <c r="CR13" s="498"/>
      <c r="CS13" s="499"/>
    </row>
    <row r="14" spans="1:97" s="16" customFormat="1" ht="15" hidden="1" customHeight="1" x14ac:dyDescent="0.25">
      <c r="A14" s="529" t="s">
        <v>55</v>
      </c>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1"/>
      <c r="AV14" s="528" t="s">
        <v>4</v>
      </c>
      <c r="AW14" s="498"/>
      <c r="AX14" s="498"/>
      <c r="AY14" s="498"/>
      <c r="AZ14" s="498"/>
      <c r="BA14" s="498"/>
      <c r="BB14" s="498"/>
      <c r="BC14" s="498"/>
      <c r="BD14" s="498"/>
      <c r="BE14" s="498"/>
      <c r="BF14" s="498"/>
      <c r="BG14" s="498"/>
      <c r="BH14" s="498"/>
      <c r="BI14" s="498"/>
      <c r="BJ14" s="498"/>
      <c r="BK14" s="498"/>
      <c r="BL14" s="499"/>
      <c r="BM14" s="528"/>
      <c r="BN14" s="498"/>
      <c r="BO14" s="498"/>
      <c r="BP14" s="498"/>
      <c r="BQ14" s="498"/>
      <c r="BR14" s="498"/>
      <c r="BS14" s="498"/>
      <c r="BT14" s="498"/>
      <c r="BU14" s="498"/>
      <c r="BV14" s="498"/>
      <c r="BW14" s="498"/>
      <c r="BX14" s="498"/>
      <c r="BY14" s="498"/>
      <c r="BZ14" s="498"/>
      <c r="CA14" s="498"/>
      <c r="CB14" s="498"/>
      <c r="CC14" s="499"/>
      <c r="CD14" s="532">
        <f>CD12</f>
        <v>0</v>
      </c>
      <c r="CE14" s="533"/>
      <c r="CF14" s="533"/>
      <c r="CG14" s="533"/>
      <c r="CH14" s="533"/>
      <c r="CI14" s="533"/>
      <c r="CJ14" s="533"/>
      <c r="CK14" s="533"/>
      <c r="CL14" s="533"/>
      <c r="CM14" s="533"/>
      <c r="CN14" s="533"/>
      <c r="CO14" s="533"/>
      <c r="CP14" s="533"/>
      <c r="CQ14" s="533"/>
      <c r="CR14" s="533"/>
      <c r="CS14" s="534"/>
    </row>
    <row r="15" spans="1:97" ht="12" customHeight="1" x14ac:dyDescent="0.25"/>
    <row r="16" spans="1:97" s="209" customFormat="1" ht="15.75" x14ac:dyDescent="0.25">
      <c r="A16" s="515" t="s">
        <v>548</v>
      </c>
      <c r="B16" s="5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row>
    <row r="17" spans="1:97" s="209" customFormat="1" ht="12" customHeight="1" x14ac:dyDescent="0.2">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row>
    <row r="18" spans="1:97" s="209" customFormat="1" ht="15.75" x14ac:dyDescent="0.25">
      <c r="A18" s="515" t="s">
        <v>247</v>
      </c>
      <c r="B18" s="515"/>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6" t="s">
        <v>490</v>
      </c>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row>
    <row r="19" spans="1:97" s="209" customFormat="1" ht="15.75" customHeight="1" x14ac:dyDescent="0.25">
      <c r="A19" s="317"/>
      <c r="B19" s="317"/>
      <c r="C19" s="317"/>
      <c r="D19" s="317"/>
      <c r="E19" s="317"/>
      <c r="F19" s="317"/>
      <c r="G19" s="317"/>
      <c r="H19" s="317"/>
      <c r="I19" s="317"/>
      <c r="J19" s="317"/>
      <c r="K19" s="317"/>
      <c r="L19" s="317"/>
      <c r="M19" s="317"/>
      <c r="N19" s="317"/>
      <c r="O19" s="317"/>
      <c r="P19" s="317"/>
      <c r="Q19" s="317"/>
      <c r="R19" s="317"/>
      <c r="S19" s="317"/>
      <c r="T19" s="317"/>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row>
    <row r="20" spans="1:97" s="209" customFormat="1" ht="27" customHeight="1" x14ac:dyDescent="0.2">
      <c r="A20" s="535" t="s">
        <v>547</v>
      </c>
      <c r="B20" s="535"/>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5"/>
      <c r="BC20" s="535"/>
      <c r="BD20" s="535"/>
      <c r="BE20" s="535"/>
      <c r="BF20" s="535"/>
      <c r="BG20" s="535"/>
      <c r="BH20" s="535"/>
      <c r="BI20" s="535"/>
      <c r="BJ20" s="535"/>
      <c r="BK20" s="535"/>
      <c r="BL20" s="535"/>
      <c r="BM20" s="535"/>
      <c r="BN20" s="535"/>
      <c r="BO20" s="535"/>
      <c r="BP20" s="535"/>
      <c r="BQ20" s="535"/>
      <c r="BR20" s="535"/>
      <c r="BS20" s="535"/>
      <c r="BT20" s="535"/>
      <c r="BU20" s="535"/>
      <c r="BV20" s="535"/>
      <c r="BW20" s="535"/>
      <c r="BX20" s="535"/>
      <c r="BY20" s="535"/>
      <c r="BZ20" s="535"/>
      <c r="CA20" s="535"/>
      <c r="CB20" s="535"/>
      <c r="CC20" s="535"/>
      <c r="CD20" s="535"/>
      <c r="CE20" s="535"/>
      <c r="CF20" s="535"/>
      <c r="CG20" s="535"/>
      <c r="CH20" s="535"/>
      <c r="CI20" s="535"/>
      <c r="CJ20" s="535"/>
      <c r="CK20" s="535"/>
      <c r="CL20" s="535"/>
      <c r="CM20" s="535"/>
      <c r="CN20" s="535"/>
      <c r="CO20" s="535"/>
      <c r="CP20" s="535"/>
      <c r="CQ20" s="535"/>
      <c r="CR20" s="535"/>
      <c r="CS20" s="535"/>
    </row>
    <row r="21" spans="1:97" s="209" customFormat="1" ht="15.75" customHeight="1" x14ac:dyDescent="0.25">
      <c r="A21" s="317"/>
      <c r="B21" s="317"/>
      <c r="C21" s="317"/>
      <c r="D21" s="317"/>
      <c r="E21" s="317"/>
      <c r="F21" s="317"/>
      <c r="G21" s="317"/>
      <c r="H21" s="317"/>
      <c r="I21" s="317"/>
      <c r="J21" s="317"/>
      <c r="K21" s="317"/>
      <c r="L21" s="317"/>
      <c r="M21" s="317"/>
      <c r="N21" s="317"/>
      <c r="O21" s="317"/>
      <c r="P21" s="317"/>
      <c r="Q21" s="317"/>
      <c r="R21" s="317"/>
      <c r="S21" s="317"/>
      <c r="T21" s="317"/>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row>
    <row r="22" spans="1:97" s="14" customFormat="1" ht="78.75" customHeight="1" x14ac:dyDescent="0.25">
      <c r="A22" s="517" t="s">
        <v>244</v>
      </c>
      <c r="B22" s="517"/>
      <c r="C22" s="517"/>
      <c r="D22" s="517"/>
      <c r="E22" s="517"/>
      <c r="F22" s="517" t="s">
        <v>0</v>
      </c>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488" t="s">
        <v>275</v>
      </c>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90"/>
    </row>
    <row r="23" spans="1:97" s="15" customFormat="1" x14ac:dyDescent="0.25">
      <c r="A23" s="527">
        <v>1</v>
      </c>
      <c r="B23" s="527"/>
      <c r="C23" s="527"/>
      <c r="D23" s="527"/>
      <c r="E23" s="527"/>
      <c r="F23" s="527">
        <v>2</v>
      </c>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c r="AT23" s="527"/>
      <c r="AU23" s="527"/>
      <c r="AV23" s="509">
        <v>3</v>
      </c>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510"/>
      <c r="BV23" s="510"/>
      <c r="BW23" s="510"/>
      <c r="BX23" s="510"/>
      <c r="BY23" s="510"/>
      <c r="BZ23" s="510"/>
      <c r="CA23" s="510"/>
      <c r="CB23" s="510"/>
      <c r="CC23" s="510"/>
      <c r="CD23" s="510"/>
      <c r="CE23" s="510"/>
      <c r="CF23" s="510"/>
      <c r="CG23" s="510"/>
      <c r="CH23" s="510"/>
      <c r="CI23" s="510"/>
      <c r="CJ23" s="510"/>
      <c r="CK23" s="510"/>
      <c r="CL23" s="510"/>
      <c r="CM23" s="510"/>
      <c r="CN23" s="510"/>
      <c r="CO23" s="510"/>
      <c r="CP23" s="510"/>
      <c r="CQ23" s="510"/>
      <c r="CR23" s="510"/>
      <c r="CS23" s="511"/>
    </row>
    <row r="24" spans="1:97" s="16" customFormat="1" ht="45.75" customHeight="1" x14ac:dyDescent="0.25">
      <c r="A24" s="494" t="s">
        <v>424</v>
      </c>
      <c r="B24" s="494"/>
      <c r="C24" s="494"/>
      <c r="D24" s="494"/>
      <c r="E24" s="494"/>
      <c r="F24" s="500" t="s">
        <v>425</v>
      </c>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36">
        <v>124664000</v>
      </c>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c r="BY24" s="537"/>
      <c r="BZ24" s="537"/>
      <c r="CA24" s="537"/>
      <c r="CB24" s="537"/>
      <c r="CC24" s="537"/>
      <c r="CD24" s="537"/>
      <c r="CE24" s="537"/>
      <c r="CF24" s="537"/>
      <c r="CG24" s="537"/>
      <c r="CH24" s="537"/>
      <c r="CI24" s="537"/>
      <c r="CJ24" s="537"/>
      <c r="CK24" s="537"/>
      <c r="CL24" s="537"/>
      <c r="CM24" s="537"/>
      <c r="CN24" s="537"/>
      <c r="CO24" s="537"/>
      <c r="CP24" s="537"/>
      <c r="CQ24" s="537"/>
      <c r="CR24" s="537"/>
      <c r="CS24" s="538"/>
    </row>
    <row r="25" spans="1:97" s="16" customFormat="1" ht="15" customHeight="1" x14ac:dyDescent="0.25">
      <c r="A25" s="494"/>
      <c r="B25" s="494"/>
      <c r="C25" s="494"/>
      <c r="D25" s="494"/>
      <c r="E25" s="494"/>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36"/>
      <c r="AW25" s="537"/>
      <c r="AX25" s="537"/>
      <c r="AY25" s="537"/>
      <c r="AZ25" s="537"/>
      <c r="BA25" s="537"/>
      <c r="BB25" s="537"/>
      <c r="BC25" s="537"/>
      <c r="BD25" s="537"/>
      <c r="BE25" s="537"/>
      <c r="BF25" s="537"/>
      <c r="BG25" s="537"/>
      <c r="BH25" s="537"/>
      <c r="BI25" s="537"/>
      <c r="BJ25" s="537"/>
      <c r="BK25" s="537"/>
      <c r="BL25" s="537"/>
      <c r="BM25" s="537"/>
      <c r="BN25" s="537"/>
      <c r="BO25" s="537"/>
      <c r="BP25" s="537"/>
      <c r="BQ25" s="537"/>
      <c r="BR25" s="537"/>
      <c r="BS25" s="537"/>
      <c r="BT25" s="537"/>
      <c r="BU25" s="537"/>
      <c r="BV25" s="537"/>
      <c r="BW25" s="537"/>
      <c r="BX25" s="537"/>
      <c r="BY25" s="537"/>
      <c r="BZ25" s="537"/>
      <c r="CA25" s="537"/>
      <c r="CB25" s="537"/>
      <c r="CC25" s="537"/>
      <c r="CD25" s="537"/>
      <c r="CE25" s="537"/>
      <c r="CF25" s="537"/>
      <c r="CG25" s="537"/>
      <c r="CH25" s="537"/>
      <c r="CI25" s="537"/>
      <c r="CJ25" s="537"/>
      <c r="CK25" s="537"/>
      <c r="CL25" s="537"/>
      <c r="CM25" s="537"/>
      <c r="CN25" s="537"/>
      <c r="CO25" s="537"/>
      <c r="CP25" s="537"/>
      <c r="CQ25" s="537"/>
      <c r="CR25" s="537"/>
      <c r="CS25" s="538"/>
    </row>
    <row r="26" spans="1:97" s="16" customFormat="1" ht="15" customHeight="1" x14ac:dyDescent="0.25">
      <c r="A26" s="494"/>
      <c r="B26" s="494"/>
      <c r="C26" s="494"/>
      <c r="D26" s="494"/>
      <c r="E26" s="494"/>
      <c r="F26" s="530" t="s">
        <v>55</v>
      </c>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1"/>
      <c r="AV26" s="539">
        <f>AV24</f>
        <v>124664000</v>
      </c>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0"/>
      <c r="CQ26" s="540"/>
      <c r="CR26" s="540"/>
      <c r="CS26" s="541"/>
    </row>
    <row r="27" spans="1:97" s="16" customFormat="1" ht="15" customHeight="1" x14ac:dyDescent="0.25">
      <c r="A27" s="318"/>
      <c r="B27" s="318"/>
      <c r="C27" s="318"/>
      <c r="D27" s="318"/>
      <c r="E27" s="3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row>
    <row r="28" spans="1:97" s="209" customFormat="1" ht="27" customHeight="1" x14ac:dyDescent="0.2">
      <c r="A28" s="535" t="s">
        <v>547</v>
      </c>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5"/>
      <c r="AY28" s="535"/>
      <c r="AZ28" s="535"/>
      <c r="BA28" s="535"/>
      <c r="BB28" s="535"/>
      <c r="BC28" s="535"/>
      <c r="BD28" s="535"/>
      <c r="BE28" s="535"/>
      <c r="BF28" s="535"/>
      <c r="BG28" s="535"/>
      <c r="BH28" s="535"/>
      <c r="BI28" s="535"/>
      <c r="BJ28" s="535"/>
      <c r="BK28" s="535"/>
      <c r="BL28" s="535"/>
      <c r="BM28" s="535"/>
      <c r="BN28" s="535"/>
      <c r="BO28" s="535"/>
      <c r="BP28" s="535"/>
      <c r="BQ28" s="535"/>
      <c r="BR28" s="535"/>
      <c r="BS28" s="535"/>
      <c r="BT28" s="535"/>
      <c r="BU28" s="535"/>
      <c r="BV28" s="535"/>
      <c r="BW28" s="535"/>
      <c r="BX28" s="535"/>
      <c r="BY28" s="535"/>
      <c r="BZ28" s="535"/>
      <c r="CA28" s="535"/>
      <c r="CB28" s="535"/>
      <c r="CC28" s="535"/>
      <c r="CD28" s="535"/>
      <c r="CE28" s="535"/>
      <c r="CF28" s="535"/>
      <c r="CG28" s="535"/>
      <c r="CH28" s="535"/>
      <c r="CI28" s="535"/>
      <c r="CJ28" s="535"/>
      <c r="CK28" s="535"/>
      <c r="CL28" s="535"/>
      <c r="CM28" s="535"/>
      <c r="CN28" s="535"/>
      <c r="CO28" s="535"/>
      <c r="CP28" s="535"/>
      <c r="CQ28" s="535"/>
      <c r="CR28" s="535"/>
      <c r="CS28" s="535"/>
    </row>
    <row r="29" spans="1:97" s="209" customFormat="1" ht="15.75" customHeight="1" x14ac:dyDescent="0.25">
      <c r="A29" s="322"/>
      <c r="B29" s="322"/>
      <c r="C29" s="322"/>
      <c r="D29" s="322"/>
      <c r="E29" s="322"/>
      <c r="F29" s="322"/>
      <c r="G29" s="322"/>
      <c r="H29" s="322"/>
      <c r="I29" s="322"/>
      <c r="J29" s="322"/>
      <c r="K29" s="322"/>
      <c r="L29" s="322"/>
      <c r="M29" s="322"/>
      <c r="N29" s="322"/>
      <c r="O29" s="322"/>
      <c r="P29" s="322"/>
      <c r="Q29" s="322"/>
      <c r="R29" s="322"/>
      <c r="S29" s="322"/>
      <c r="T29" s="322"/>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row>
    <row r="30" spans="1:97" s="14" customFormat="1" ht="78.75" customHeight="1" x14ac:dyDescent="0.25">
      <c r="A30" s="517" t="s">
        <v>244</v>
      </c>
      <c r="B30" s="517"/>
      <c r="C30" s="517"/>
      <c r="D30" s="517"/>
      <c r="E30" s="517"/>
      <c r="F30" s="517" t="s">
        <v>0</v>
      </c>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488" t="s">
        <v>275</v>
      </c>
      <c r="AW30" s="489"/>
      <c r="AX30" s="489"/>
      <c r="AY30" s="489"/>
      <c r="AZ30" s="489"/>
      <c r="BA30" s="489"/>
      <c r="BB30" s="489"/>
      <c r="BC30" s="489"/>
      <c r="BD30" s="489"/>
      <c r="BE30" s="489"/>
      <c r="BF30" s="489"/>
      <c r="BG30" s="489"/>
      <c r="BH30" s="489"/>
      <c r="BI30" s="489"/>
      <c r="BJ30" s="489"/>
      <c r="BK30" s="489"/>
      <c r="BL30" s="489"/>
      <c r="BM30" s="489"/>
      <c r="BN30" s="489"/>
      <c r="BO30" s="489"/>
      <c r="BP30" s="489"/>
      <c r="BQ30" s="489"/>
      <c r="BR30" s="489"/>
      <c r="BS30" s="489"/>
      <c r="BT30" s="489"/>
      <c r="BU30" s="489"/>
      <c r="BV30" s="489"/>
      <c r="BW30" s="489"/>
      <c r="BX30" s="489"/>
      <c r="BY30" s="489"/>
      <c r="BZ30" s="489"/>
      <c r="CA30" s="489"/>
      <c r="CB30" s="489"/>
      <c r="CC30" s="489"/>
      <c r="CD30" s="489"/>
      <c r="CE30" s="489"/>
      <c r="CF30" s="489"/>
      <c r="CG30" s="489"/>
      <c r="CH30" s="489"/>
      <c r="CI30" s="489"/>
      <c r="CJ30" s="489"/>
      <c r="CK30" s="489"/>
      <c r="CL30" s="489"/>
      <c r="CM30" s="489"/>
      <c r="CN30" s="489"/>
      <c r="CO30" s="489"/>
      <c r="CP30" s="489"/>
      <c r="CQ30" s="489"/>
      <c r="CR30" s="489"/>
      <c r="CS30" s="490"/>
    </row>
    <row r="31" spans="1:97" s="15" customFormat="1" x14ac:dyDescent="0.25">
      <c r="A31" s="527">
        <v>1</v>
      </c>
      <c r="B31" s="527"/>
      <c r="C31" s="527"/>
      <c r="D31" s="527"/>
      <c r="E31" s="527"/>
      <c r="F31" s="527">
        <v>2</v>
      </c>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09">
        <v>3</v>
      </c>
      <c r="AW31" s="510"/>
      <c r="AX31" s="510"/>
      <c r="AY31" s="510"/>
      <c r="AZ31" s="510"/>
      <c r="BA31" s="510"/>
      <c r="BB31" s="510"/>
      <c r="BC31" s="510"/>
      <c r="BD31" s="510"/>
      <c r="BE31" s="510"/>
      <c r="BF31" s="510"/>
      <c r="BG31" s="510"/>
      <c r="BH31" s="510"/>
      <c r="BI31" s="510"/>
      <c r="BJ31" s="510"/>
      <c r="BK31" s="510"/>
      <c r="BL31" s="510"/>
      <c r="BM31" s="510"/>
      <c r="BN31" s="510"/>
      <c r="BO31" s="510"/>
      <c r="BP31" s="510"/>
      <c r="BQ31" s="510"/>
      <c r="BR31" s="510"/>
      <c r="BS31" s="510"/>
      <c r="BT31" s="510"/>
      <c r="BU31" s="510"/>
      <c r="BV31" s="510"/>
      <c r="BW31" s="510"/>
      <c r="BX31" s="510"/>
      <c r="BY31" s="510"/>
      <c r="BZ31" s="510"/>
      <c r="CA31" s="510"/>
      <c r="CB31" s="510"/>
      <c r="CC31" s="510"/>
      <c r="CD31" s="510"/>
      <c r="CE31" s="510"/>
      <c r="CF31" s="510"/>
      <c r="CG31" s="510"/>
      <c r="CH31" s="510"/>
      <c r="CI31" s="510"/>
      <c r="CJ31" s="510"/>
      <c r="CK31" s="510"/>
      <c r="CL31" s="510"/>
      <c r="CM31" s="510"/>
      <c r="CN31" s="510"/>
      <c r="CO31" s="510"/>
      <c r="CP31" s="510"/>
      <c r="CQ31" s="510"/>
      <c r="CR31" s="510"/>
      <c r="CS31" s="511"/>
    </row>
    <row r="32" spans="1:97" s="16" customFormat="1" ht="45.75" customHeight="1" x14ac:dyDescent="0.25">
      <c r="A32" s="494" t="s">
        <v>424</v>
      </c>
      <c r="B32" s="494"/>
      <c r="C32" s="494"/>
      <c r="D32" s="494"/>
      <c r="E32" s="494"/>
      <c r="F32" s="500" t="s">
        <v>818</v>
      </c>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36">
        <v>1466700</v>
      </c>
      <c r="AW32" s="537"/>
      <c r="AX32" s="537"/>
      <c r="AY32" s="537"/>
      <c r="AZ32" s="537"/>
      <c r="BA32" s="537"/>
      <c r="BB32" s="537"/>
      <c r="BC32" s="537"/>
      <c r="BD32" s="537"/>
      <c r="BE32" s="537"/>
      <c r="BF32" s="537"/>
      <c r="BG32" s="537"/>
      <c r="BH32" s="537"/>
      <c r="BI32" s="537"/>
      <c r="BJ32" s="537"/>
      <c r="BK32" s="537"/>
      <c r="BL32" s="537"/>
      <c r="BM32" s="537"/>
      <c r="BN32" s="537"/>
      <c r="BO32" s="537"/>
      <c r="BP32" s="537"/>
      <c r="BQ32" s="537"/>
      <c r="BR32" s="537"/>
      <c r="BS32" s="537"/>
      <c r="BT32" s="537"/>
      <c r="BU32" s="537"/>
      <c r="BV32" s="537"/>
      <c r="BW32" s="537"/>
      <c r="BX32" s="537"/>
      <c r="BY32" s="537"/>
      <c r="BZ32" s="537"/>
      <c r="CA32" s="537"/>
      <c r="CB32" s="537"/>
      <c r="CC32" s="537"/>
      <c r="CD32" s="537"/>
      <c r="CE32" s="537"/>
      <c r="CF32" s="537"/>
      <c r="CG32" s="537"/>
      <c r="CH32" s="537"/>
      <c r="CI32" s="537"/>
      <c r="CJ32" s="537"/>
      <c r="CK32" s="537"/>
      <c r="CL32" s="537"/>
      <c r="CM32" s="537"/>
      <c r="CN32" s="537"/>
      <c r="CO32" s="537"/>
      <c r="CP32" s="537"/>
      <c r="CQ32" s="537"/>
      <c r="CR32" s="537"/>
      <c r="CS32" s="538"/>
    </row>
    <row r="33" spans="1:98" s="16" customFormat="1" ht="15" customHeight="1" x14ac:dyDescent="0.25">
      <c r="A33" s="494"/>
      <c r="B33" s="494"/>
      <c r="C33" s="494"/>
      <c r="D33" s="494"/>
      <c r="E33" s="494"/>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36"/>
      <c r="AW33" s="537"/>
      <c r="AX33" s="537"/>
      <c r="AY33" s="537"/>
      <c r="AZ33" s="537"/>
      <c r="BA33" s="537"/>
      <c r="BB33" s="537"/>
      <c r="BC33" s="537"/>
      <c r="BD33" s="537"/>
      <c r="BE33" s="537"/>
      <c r="BF33" s="537"/>
      <c r="BG33" s="537"/>
      <c r="BH33" s="537"/>
      <c r="BI33" s="537"/>
      <c r="BJ33" s="537"/>
      <c r="BK33" s="537"/>
      <c r="BL33" s="537"/>
      <c r="BM33" s="537"/>
      <c r="BN33" s="537"/>
      <c r="BO33" s="537"/>
      <c r="BP33" s="537"/>
      <c r="BQ33" s="537"/>
      <c r="BR33" s="537"/>
      <c r="BS33" s="537"/>
      <c r="BT33" s="537"/>
      <c r="BU33" s="537"/>
      <c r="BV33" s="537"/>
      <c r="BW33" s="537"/>
      <c r="BX33" s="537"/>
      <c r="BY33" s="537"/>
      <c r="BZ33" s="537"/>
      <c r="CA33" s="537"/>
      <c r="CB33" s="537"/>
      <c r="CC33" s="537"/>
      <c r="CD33" s="537"/>
      <c r="CE33" s="537"/>
      <c r="CF33" s="537"/>
      <c r="CG33" s="537"/>
      <c r="CH33" s="537"/>
      <c r="CI33" s="537"/>
      <c r="CJ33" s="537"/>
      <c r="CK33" s="537"/>
      <c r="CL33" s="537"/>
      <c r="CM33" s="537"/>
      <c r="CN33" s="537"/>
      <c r="CO33" s="537"/>
      <c r="CP33" s="537"/>
      <c r="CQ33" s="537"/>
      <c r="CR33" s="537"/>
      <c r="CS33" s="538"/>
    </row>
    <row r="34" spans="1:98" s="16" customFormat="1" ht="15" customHeight="1" x14ac:dyDescent="0.25">
      <c r="A34" s="494"/>
      <c r="B34" s="494"/>
      <c r="C34" s="494"/>
      <c r="D34" s="494"/>
      <c r="E34" s="494"/>
      <c r="F34" s="530" t="s">
        <v>55</v>
      </c>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1"/>
      <c r="AV34" s="539">
        <f>AV32</f>
        <v>1466700</v>
      </c>
      <c r="AW34" s="540"/>
      <c r="AX34" s="540"/>
      <c r="AY34" s="540"/>
      <c r="AZ34" s="540"/>
      <c r="BA34" s="540"/>
      <c r="BB34" s="540"/>
      <c r="BC34" s="540"/>
      <c r="BD34" s="540"/>
      <c r="BE34" s="540"/>
      <c r="BF34" s="540"/>
      <c r="BG34" s="540"/>
      <c r="BH34" s="540"/>
      <c r="BI34" s="540"/>
      <c r="BJ34" s="540"/>
      <c r="BK34" s="540"/>
      <c r="BL34" s="540"/>
      <c r="BM34" s="540"/>
      <c r="BN34" s="540"/>
      <c r="BO34" s="540"/>
      <c r="BP34" s="540"/>
      <c r="BQ34" s="540"/>
      <c r="BR34" s="540"/>
      <c r="BS34" s="540"/>
      <c r="BT34" s="540"/>
      <c r="BU34" s="540"/>
      <c r="BV34" s="540"/>
      <c r="BW34" s="540"/>
      <c r="BX34" s="540"/>
      <c r="BY34" s="540"/>
      <c r="BZ34" s="540"/>
      <c r="CA34" s="540"/>
      <c r="CB34" s="540"/>
      <c r="CC34" s="540"/>
      <c r="CD34" s="540"/>
      <c r="CE34" s="540"/>
      <c r="CF34" s="540"/>
      <c r="CG34" s="540"/>
      <c r="CH34" s="540"/>
      <c r="CI34" s="540"/>
      <c r="CJ34" s="540"/>
      <c r="CK34" s="540"/>
      <c r="CL34" s="540"/>
      <c r="CM34" s="540"/>
      <c r="CN34" s="540"/>
      <c r="CO34" s="540"/>
      <c r="CP34" s="540"/>
      <c r="CQ34" s="540"/>
      <c r="CR34" s="540"/>
      <c r="CS34" s="541"/>
    </row>
    <row r="35" spans="1:98" s="327" customFormat="1" ht="30.75" customHeight="1" x14ac:dyDescent="0.25">
      <c r="A35" s="514" t="s">
        <v>771</v>
      </c>
      <c r="B35" s="514"/>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14"/>
      <c r="BT35" s="514"/>
      <c r="BU35" s="514"/>
      <c r="BV35" s="514"/>
      <c r="BW35" s="514"/>
      <c r="BX35" s="514"/>
      <c r="BY35" s="514"/>
      <c r="BZ35" s="514"/>
      <c r="CA35" s="514"/>
      <c r="CB35" s="514"/>
      <c r="CC35" s="514"/>
      <c r="CD35" s="514"/>
      <c r="CE35" s="514"/>
      <c r="CF35" s="514"/>
      <c r="CG35" s="514"/>
      <c r="CH35" s="514"/>
      <c r="CI35" s="514"/>
      <c r="CJ35" s="514"/>
      <c r="CK35" s="514"/>
      <c r="CL35" s="514"/>
      <c r="CM35" s="514"/>
      <c r="CN35" s="514"/>
      <c r="CO35" s="514"/>
      <c r="CP35" s="514"/>
      <c r="CQ35" s="514"/>
      <c r="CR35" s="514"/>
      <c r="CS35" s="514"/>
    </row>
    <row r="36" spans="1:98" s="20" customFormat="1" ht="11.25" customHeight="1" x14ac:dyDescent="0.25"/>
    <row r="37" spans="1:98" s="209" customFormat="1" ht="15" customHeight="1" x14ac:dyDescent="0.25">
      <c r="A37" s="515" t="s">
        <v>247</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6" t="s">
        <v>460</v>
      </c>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c r="BQ37" s="516"/>
      <c r="BR37" s="516"/>
      <c r="BS37" s="516"/>
      <c r="BT37" s="516"/>
      <c r="BU37" s="516"/>
      <c r="BV37" s="516"/>
      <c r="BW37" s="516"/>
      <c r="BX37" s="516"/>
      <c r="BY37" s="516"/>
      <c r="BZ37" s="516"/>
      <c r="CA37" s="516"/>
      <c r="CB37" s="516"/>
      <c r="CC37" s="516"/>
      <c r="CD37" s="516"/>
      <c r="CE37" s="516"/>
      <c r="CF37" s="516"/>
      <c r="CG37" s="516"/>
      <c r="CH37" s="516"/>
      <c r="CI37" s="516"/>
      <c r="CJ37" s="516"/>
      <c r="CK37" s="516"/>
      <c r="CL37" s="516"/>
      <c r="CM37" s="516"/>
      <c r="CN37" s="516"/>
      <c r="CO37" s="516"/>
      <c r="CP37" s="516"/>
      <c r="CQ37" s="516"/>
      <c r="CR37" s="516"/>
      <c r="CS37" s="516"/>
    </row>
    <row r="38" spans="1:98" ht="10.5" customHeight="1" x14ac:dyDescent="0.25"/>
    <row r="39" spans="1:98" s="14" customFormat="1" ht="60" customHeight="1" x14ac:dyDescent="0.25">
      <c r="A39" s="517" t="s">
        <v>244</v>
      </c>
      <c r="B39" s="517"/>
      <c r="C39" s="517"/>
      <c r="D39" s="517"/>
      <c r="E39" s="517"/>
      <c r="F39" s="517" t="s">
        <v>250</v>
      </c>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t="s">
        <v>226</v>
      </c>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7"/>
      <c r="BZ39" s="517"/>
      <c r="CA39" s="517"/>
      <c r="CB39" s="517"/>
      <c r="CC39" s="517"/>
      <c r="CD39" s="517"/>
      <c r="CE39" s="517"/>
      <c r="CF39" s="517"/>
      <c r="CG39" s="517"/>
      <c r="CH39" s="517"/>
      <c r="CI39" s="517"/>
      <c r="CJ39" s="517"/>
      <c r="CK39" s="517"/>
      <c r="CL39" s="517"/>
      <c r="CM39" s="517"/>
      <c r="CN39" s="517"/>
      <c r="CO39" s="517"/>
      <c r="CP39" s="517"/>
      <c r="CQ39" s="517"/>
      <c r="CR39" s="517"/>
      <c r="CS39" s="517"/>
    </row>
    <row r="40" spans="1:98" s="15" customFormat="1" x14ac:dyDescent="0.25">
      <c r="A40" s="509">
        <v>1</v>
      </c>
      <c r="B40" s="510"/>
      <c r="C40" s="510"/>
      <c r="D40" s="510"/>
      <c r="E40" s="511"/>
      <c r="F40" s="509">
        <v>2</v>
      </c>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1"/>
      <c r="AV40" s="509">
        <v>3</v>
      </c>
      <c r="AW40" s="510"/>
      <c r="AX40" s="510"/>
      <c r="AY40" s="510"/>
      <c r="AZ40" s="510"/>
      <c r="BA40" s="510"/>
      <c r="BB40" s="510"/>
      <c r="BC40" s="510"/>
      <c r="BD40" s="510"/>
      <c r="BE40" s="510"/>
      <c r="BF40" s="510"/>
      <c r="BG40" s="510"/>
      <c r="BH40" s="510"/>
      <c r="BI40" s="510"/>
      <c r="BJ40" s="510"/>
      <c r="BK40" s="510"/>
      <c r="BL40" s="510"/>
      <c r="BM40" s="510"/>
      <c r="BN40" s="510"/>
      <c r="BO40" s="510"/>
      <c r="BP40" s="510"/>
      <c r="BQ40" s="510"/>
      <c r="BR40" s="510"/>
      <c r="BS40" s="510"/>
      <c r="BT40" s="510"/>
      <c r="BU40" s="510"/>
      <c r="BV40" s="510"/>
      <c r="BW40" s="510"/>
      <c r="BX40" s="510"/>
      <c r="BY40" s="510"/>
      <c r="BZ40" s="510"/>
      <c r="CA40" s="510"/>
      <c r="CB40" s="510"/>
      <c r="CC40" s="510"/>
      <c r="CD40" s="510"/>
      <c r="CE40" s="510"/>
      <c r="CF40" s="510"/>
      <c r="CG40" s="510"/>
      <c r="CH40" s="510"/>
      <c r="CI40" s="510"/>
      <c r="CJ40" s="510"/>
      <c r="CK40" s="510"/>
      <c r="CL40" s="510"/>
      <c r="CM40" s="510"/>
      <c r="CN40" s="510"/>
      <c r="CO40" s="510"/>
      <c r="CP40" s="510"/>
      <c r="CQ40" s="510"/>
      <c r="CR40" s="510"/>
      <c r="CS40" s="511"/>
    </row>
    <row r="41" spans="1:98" s="16" customFormat="1" ht="15" customHeight="1" x14ac:dyDescent="0.25">
      <c r="A41" s="512" t="s">
        <v>461</v>
      </c>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3"/>
      <c r="BT41" s="513"/>
      <c r="BU41" s="513"/>
      <c r="BV41" s="513"/>
      <c r="BW41" s="513"/>
      <c r="BX41" s="513"/>
      <c r="BY41" s="513"/>
      <c r="BZ41" s="513"/>
      <c r="CA41" s="513"/>
      <c r="CB41" s="513"/>
      <c r="CC41" s="513"/>
      <c r="CD41" s="513"/>
      <c r="CE41" s="513"/>
      <c r="CF41" s="513"/>
      <c r="CG41" s="513"/>
      <c r="CH41" s="513"/>
      <c r="CI41" s="513"/>
      <c r="CJ41" s="513"/>
      <c r="CK41" s="513"/>
      <c r="CL41" s="513"/>
      <c r="CM41" s="513"/>
      <c r="CN41" s="513"/>
      <c r="CO41" s="513"/>
      <c r="CP41" s="513"/>
      <c r="CQ41" s="513"/>
      <c r="CR41" s="513"/>
      <c r="CS41" s="513"/>
      <c r="CT41" s="513"/>
    </row>
    <row r="42" spans="1:98" s="16" customFormat="1" ht="128.25" customHeight="1" x14ac:dyDescent="0.25">
      <c r="A42" s="494" t="s">
        <v>66</v>
      </c>
      <c r="B42" s="494"/>
      <c r="C42" s="494"/>
      <c r="D42" s="494"/>
      <c r="E42" s="494"/>
      <c r="F42" s="503" t="s">
        <v>464</v>
      </c>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5"/>
      <c r="AV42" s="497">
        <v>140400</v>
      </c>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BZ42" s="501"/>
      <c r="CA42" s="501"/>
      <c r="CB42" s="501"/>
      <c r="CC42" s="501"/>
      <c r="CD42" s="501"/>
      <c r="CE42" s="501"/>
      <c r="CF42" s="501"/>
      <c r="CG42" s="501"/>
      <c r="CH42" s="501"/>
      <c r="CI42" s="501"/>
      <c r="CJ42" s="501"/>
      <c r="CK42" s="501"/>
      <c r="CL42" s="501"/>
      <c r="CM42" s="501"/>
      <c r="CN42" s="501"/>
      <c r="CO42" s="501"/>
      <c r="CP42" s="501"/>
      <c r="CQ42" s="501"/>
      <c r="CR42" s="501"/>
      <c r="CS42" s="502"/>
    </row>
    <row r="43" spans="1:98" s="16" customFormat="1" x14ac:dyDescent="0.25">
      <c r="A43" s="485" t="s">
        <v>70</v>
      </c>
      <c r="B43" s="486"/>
      <c r="C43" s="486"/>
      <c r="D43" s="486"/>
      <c r="E43" s="487"/>
      <c r="F43" s="506" t="s">
        <v>465</v>
      </c>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8"/>
      <c r="AV43" s="491">
        <v>4635200</v>
      </c>
      <c r="AW43" s="492"/>
      <c r="AX43" s="492"/>
      <c r="AY43" s="492"/>
      <c r="AZ43" s="492"/>
      <c r="BA43" s="492"/>
      <c r="BB43" s="492"/>
      <c r="BC43" s="492"/>
      <c r="BD43" s="492"/>
      <c r="BE43" s="492"/>
      <c r="BF43" s="492"/>
      <c r="BG43" s="492"/>
      <c r="BH43" s="492"/>
      <c r="BI43" s="492"/>
      <c r="BJ43" s="492"/>
      <c r="BK43" s="492"/>
      <c r="BL43" s="492"/>
      <c r="BM43" s="492"/>
      <c r="BN43" s="492"/>
      <c r="BO43" s="492"/>
      <c r="BP43" s="492"/>
      <c r="BQ43" s="492"/>
      <c r="BR43" s="492"/>
      <c r="BS43" s="492"/>
      <c r="BT43" s="492"/>
      <c r="BU43" s="492"/>
      <c r="BV43" s="492"/>
      <c r="BW43" s="492"/>
      <c r="BX43" s="492"/>
      <c r="BY43" s="492"/>
      <c r="BZ43" s="492"/>
      <c r="CA43" s="492"/>
      <c r="CB43" s="492"/>
      <c r="CC43" s="492"/>
      <c r="CD43" s="492"/>
      <c r="CE43" s="492"/>
      <c r="CF43" s="492"/>
      <c r="CG43" s="492"/>
      <c r="CH43" s="492"/>
      <c r="CI43" s="492"/>
      <c r="CJ43" s="492"/>
      <c r="CK43" s="492"/>
      <c r="CL43" s="492"/>
      <c r="CM43" s="492"/>
      <c r="CN43" s="492"/>
      <c r="CO43" s="492"/>
      <c r="CP43" s="492"/>
      <c r="CQ43" s="492"/>
      <c r="CR43" s="492"/>
      <c r="CS43" s="493"/>
    </row>
    <row r="44" spans="1:98" s="16" customFormat="1" ht="61.5" customHeight="1" x14ac:dyDescent="0.25">
      <c r="A44" s="485" t="s">
        <v>71</v>
      </c>
      <c r="B44" s="486"/>
      <c r="C44" s="486"/>
      <c r="D44" s="486"/>
      <c r="E44" s="487"/>
      <c r="F44" s="503" t="s">
        <v>466</v>
      </c>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5"/>
      <c r="AV44" s="497">
        <v>3115800</v>
      </c>
      <c r="AW44" s="501"/>
      <c r="AX44" s="501"/>
      <c r="AY44" s="501"/>
      <c r="AZ44" s="501"/>
      <c r="BA44" s="501"/>
      <c r="BB44" s="501"/>
      <c r="BC44" s="501"/>
      <c r="BD44" s="501"/>
      <c r="BE44" s="501"/>
      <c r="BF44" s="501"/>
      <c r="BG44" s="501"/>
      <c r="BH44" s="501"/>
      <c r="BI44" s="501"/>
      <c r="BJ44" s="501"/>
      <c r="BK44" s="501"/>
      <c r="BL44" s="501"/>
      <c r="BM44" s="501"/>
      <c r="BN44" s="501"/>
      <c r="BO44" s="501"/>
      <c r="BP44" s="501"/>
      <c r="BQ44" s="501"/>
      <c r="BR44" s="501"/>
      <c r="BS44" s="501"/>
      <c r="BT44" s="501"/>
      <c r="BU44" s="501"/>
      <c r="BV44" s="501"/>
      <c r="BW44" s="501"/>
      <c r="BX44" s="501"/>
      <c r="BY44" s="501"/>
      <c r="BZ44" s="501"/>
      <c r="CA44" s="501"/>
      <c r="CB44" s="501"/>
      <c r="CC44" s="501"/>
      <c r="CD44" s="501"/>
      <c r="CE44" s="501"/>
      <c r="CF44" s="501"/>
      <c r="CG44" s="501"/>
      <c r="CH44" s="501"/>
      <c r="CI44" s="501"/>
      <c r="CJ44" s="501"/>
      <c r="CK44" s="501"/>
      <c r="CL44" s="501"/>
      <c r="CM44" s="501"/>
      <c r="CN44" s="501"/>
      <c r="CO44" s="501"/>
      <c r="CP44" s="501"/>
      <c r="CQ44" s="501"/>
      <c r="CR44" s="501"/>
      <c r="CS44" s="502"/>
    </row>
    <row r="45" spans="1:98" s="16" customFormat="1" ht="110.25" customHeight="1" x14ac:dyDescent="0.25">
      <c r="A45" s="485" t="s">
        <v>348</v>
      </c>
      <c r="B45" s="486"/>
      <c r="C45" s="486"/>
      <c r="D45" s="486"/>
      <c r="E45" s="487"/>
      <c r="F45" s="503" t="s">
        <v>532</v>
      </c>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5"/>
      <c r="AV45" s="497">
        <v>101900</v>
      </c>
      <c r="AW45" s="501"/>
      <c r="AX45" s="501"/>
      <c r="AY45" s="501"/>
      <c r="AZ45" s="501"/>
      <c r="BA45" s="501"/>
      <c r="BB45" s="501"/>
      <c r="BC45" s="501"/>
      <c r="BD45" s="501"/>
      <c r="BE45" s="501"/>
      <c r="BF45" s="501"/>
      <c r="BG45" s="501"/>
      <c r="BH45" s="501"/>
      <c r="BI45" s="501"/>
      <c r="BJ45" s="501"/>
      <c r="BK45" s="501"/>
      <c r="BL45" s="501"/>
      <c r="BM45" s="501"/>
      <c r="BN45" s="501"/>
      <c r="BO45" s="501"/>
      <c r="BP45" s="501"/>
      <c r="BQ45" s="501"/>
      <c r="BR45" s="501"/>
      <c r="BS45" s="501"/>
      <c r="BT45" s="501"/>
      <c r="BU45" s="501"/>
      <c r="BV45" s="501"/>
      <c r="BW45" s="501"/>
      <c r="BX45" s="501"/>
      <c r="BY45" s="501"/>
      <c r="BZ45" s="501"/>
      <c r="CA45" s="501"/>
      <c r="CB45" s="501"/>
      <c r="CC45" s="501"/>
      <c r="CD45" s="501"/>
      <c r="CE45" s="501"/>
      <c r="CF45" s="501"/>
      <c r="CG45" s="501"/>
      <c r="CH45" s="501"/>
      <c r="CI45" s="501"/>
      <c r="CJ45" s="501"/>
      <c r="CK45" s="501"/>
      <c r="CL45" s="501"/>
      <c r="CM45" s="501"/>
      <c r="CN45" s="501"/>
      <c r="CO45" s="501"/>
      <c r="CP45" s="501"/>
      <c r="CQ45" s="501"/>
      <c r="CR45" s="501"/>
      <c r="CS45" s="502"/>
    </row>
    <row r="46" spans="1:98" s="223" customFormat="1" ht="34.5" customHeight="1" x14ac:dyDescent="0.25">
      <c r="A46" s="476" t="s">
        <v>349</v>
      </c>
      <c r="B46" s="477"/>
      <c r="C46" s="477"/>
      <c r="D46" s="477"/>
      <c r="E46" s="478"/>
      <c r="F46" s="479" t="s">
        <v>467</v>
      </c>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1"/>
      <c r="AV46" s="482">
        <v>1375000</v>
      </c>
      <c r="AW46" s="483"/>
      <c r="AX46" s="483"/>
      <c r="AY46" s="483"/>
      <c r="AZ46" s="483"/>
      <c r="BA46" s="483"/>
      <c r="BB46" s="483"/>
      <c r="BC46" s="483"/>
      <c r="BD46" s="483"/>
      <c r="BE46" s="483"/>
      <c r="BF46" s="483"/>
      <c r="BG46" s="483"/>
      <c r="BH46" s="483"/>
      <c r="BI46" s="483"/>
      <c r="BJ46" s="483"/>
      <c r="BK46" s="483"/>
      <c r="BL46" s="483"/>
      <c r="BM46" s="483"/>
      <c r="BN46" s="483"/>
      <c r="BO46" s="483"/>
      <c r="BP46" s="483"/>
      <c r="BQ46" s="483"/>
      <c r="BR46" s="483"/>
      <c r="BS46" s="483"/>
      <c r="BT46" s="483"/>
      <c r="BU46" s="483"/>
      <c r="BV46" s="483"/>
      <c r="BW46" s="483"/>
      <c r="BX46" s="483"/>
      <c r="BY46" s="483"/>
      <c r="BZ46" s="483"/>
      <c r="CA46" s="483"/>
      <c r="CB46" s="483"/>
      <c r="CC46" s="483"/>
      <c r="CD46" s="483"/>
      <c r="CE46" s="483"/>
      <c r="CF46" s="483"/>
      <c r="CG46" s="483"/>
      <c r="CH46" s="483"/>
      <c r="CI46" s="483"/>
      <c r="CJ46" s="483"/>
      <c r="CK46" s="483"/>
      <c r="CL46" s="483"/>
      <c r="CM46" s="483"/>
      <c r="CN46" s="483"/>
      <c r="CO46" s="483"/>
      <c r="CP46" s="483"/>
      <c r="CQ46" s="483"/>
      <c r="CR46" s="483"/>
      <c r="CS46" s="484"/>
    </row>
    <row r="47" spans="1:98" s="223" customFormat="1" ht="93.75" customHeight="1" x14ac:dyDescent="0.25">
      <c r="A47" s="476" t="s">
        <v>350</v>
      </c>
      <c r="B47" s="477"/>
      <c r="C47" s="477"/>
      <c r="D47" s="477"/>
      <c r="E47" s="478"/>
      <c r="F47" s="479" t="s">
        <v>772</v>
      </c>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1"/>
      <c r="AV47" s="482">
        <v>218900</v>
      </c>
      <c r="AW47" s="483"/>
      <c r="AX47" s="483"/>
      <c r="AY47" s="483"/>
      <c r="AZ47" s="483"/>
      <c r="BA47" s="483"/>
      <c r="BB47" s="483"/>
      <c r="BC47" s="483"/>
      <c r="BD47" s="483"/>
      <c r="BE47" s="483"/>
      <c r="BF47" s="483"/>
      <c r="BG47" s="483"/>
      <c r="BH47" s="483"/>
      <c r="BI47" s="483"/>
      <c r="BJ47" s="483"/>
      <c r="BK47" s="483"/>
      <c r="BL47" s="483"/>
      <c r="BM47" s="483"/>
      <c r="BN47" s="483"/>
      <c r="BO47" s="483"/>
      <c r="BP47" s="483"/>
      <c r="BQ47" s="483"/>
      <c r="BR47" s="483"/>
      <c r="BS47" s="483"/>
      <c r="BT47" s="483"/>
      <c r="BU47" s="483"/>
      <c r="BV47" s="483"/>
      <c r="BW47" s="483"/>
      <c r="BX47" s="483"/>
      <c r="BY47" s="483"/>
      <c r="BZ47" s="483"/>
      <c r="CA47" s="483"/>
      <c r="CB47" s="483"/>
      <c r="CC47" s="483"/>
      <c r="CD47" s="483"/>
      <c r="CE47" s="483"/>
      <c r="CF47" s="483"/>
      <c r="CG47" s="483"/>
      <c r="CH47" s="483"/>
      <c r="CI47" s="483"/>
      <c r="CJ47" s="483"/>
      <c r="CK47" s="483"/>
      <c r="CL47" s="483"/>
      <c r="CM47" s="483"/>
      <c r="CN47" s="483"/>
      <c r="CO47" s="483"/>
      <c r="CP47" s="483"/>
      <c r="CQ47" s="483"/>
      <c r="CR47" s="483"/>
      <c r="CS47" s="484"/>
    </row>
    <row r="48" spans="1:98" s="223" customFormat="1" ht="93.75" customHeight="1" x14ac:dyDescent="0.25">
      <c r="A48" s="476" t="s">
        <v>351</v>
      </c>
      <c r="B48" s="477"/>
      <c r="C48" s="477"/>
      <c r="D48" s="477"/>
      <c r="E48" s="478"/>
      <c r="F48" s="479" t="s">
        <v>773</v>
      </c>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1"/>
      <c r="AV48" s="482">
        <v>795000</v>
      </c>
      <c r="AW48" s="483"/>
      <c r="AX48" s="483"/>
      <c r="AY48" s="483"/>
      <c r="AZ48" s="483"/>
      <c r="BA48" s="483"/>
      <c r="BB48" s="483"/>
      <c r="BC48" s="483"/>
      <c r="BD48" s="483"/>
      <c r="BE48" s="483"/>
      <c r="BF48" s="483"/>
      <c r="BG48" s="483"/>
      <c r="BH48" s="483"/>
      <c r="BI48" s="483"/>
      <c r="BJ48" s="483"/>
      <c r="BK48" s="483"/>
      <c r="BL48" s="483"/>
      <c r="BM48" s="483"/>
      <c r="BN48" s="483"/>
      <c r="BO48" s="483"/>
      <c r="BP48" s="483"/>
      <c r="BQ48" s="483"/>
      <c r="BR48" s="483"/>
      <c r="BS48" s="483"/>
      <c r="BT48" s="483"/>
      <c r="BU48" s="483"/>
      <c r="BV48" s="483"/>
      <c r="BW48" s="483"/>
      <c r="BX48" s="483"/>
      <c r="BY48" s="483"/>
      <c r="BZ48" s="483"/>
      <c r="CA48" s="483"/>
      <c r="CB48" s="483"/>
      <c r="CC48" s="483"/>
      <c r="CD48" s="483"/>
      <c r="CE48" s="483"/>
      <c r="CF48" s="483"/>
      <c r="CG48" s="483"/>
      <c r="CH48" s="483"/>
      <c r="CI48" s="483"/>
      <c r="CJ48" s="483"/>
      <c r="CK48" s="483"/>
      <c r="CL48" s="483"/>
      <c r="CM48" s="483"/>
      <c r="CN48" s="483"/>
      <c r="CO48" s="483"/>
      <c r="CP48" s="483"/>
      <c r="CQ48" s="483"/>
      <c r="CR48" s="483"/>
      <c r="CS48" s="484"/>
    </row>
    <row r="49" spans="1:97" s="16" customFormat="1" ht="15" customHeight="1" x14ac:dyDescent="0.25">
      <c r="A49" s="485"/>
      <c r="B49" s="486"/>
      <c r="C49" s="486"/>
      <c r="D49" s="486"/>
      <c r="E49" s="487"/>
      <c r="F49" s="488" t="s">
        <v>463</v>
      </c>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90"/>
      <c r="AV49" s="491">
        <f>AV42+AV43+AV44+AV46+AV45+AV47+AV48</f>
        <v>10382200</v>
      </c>
      <c r="AW49" s="492"/>
      <c r="AX49" s="492"/>
      <c r="AY49" s="492"/>
      <c r="AZ49" s="492"/>
      <c r="BA49" s="492"/>
      <c r="BB49" s="492"/>
      <c r="BC49" s="492"/>
      <c r="BD49" s="492"/>
      <c r="BE49" s="492"/>
      <c r="BF49" s="492"/>
      <c r="BG49" s="492"/>
      <c r="BH49" s="492"/>
      <c r="BI49" s="492"/>
      <c r="BJ49" s="492"/>
      <c r="BK49" s="492"/>
      <c r="BL49" s="492"/>
      <c r="BM49" s="492"/>
      <c r="BN49" s="492"/>
      <c r="BO49" s="492"/>
      <c r="BP49" s="492"/>
      <c r="BQ49" s="492"/>
      <c r="BR49" s="492"/>
      <c r="BS49" s="492"/>
      <c r="BT49" s="492"/>
      <c r="BU49" s="492"/>
      <c r="BV49" s="492"/>
      <c r="BW49" s="492"/>
      <c r="BX49" s="492"/>
      <c r="BY49" s="492"/>
      <c r="BZ49" s="492"/>
      <c r="CA49" s="492"/>
      <c r="CB49" s="492"/>
      <c r="CC49" s="492"/>
      <c r="CD49" s="492"/>
      <c r="CE49" s="492"/>
      <c r="CF49" s="492"/>
      <c r="CG49" s="492"/>
      <c r="CH49" s="492"/>
      <c r="CI49" s="492"/>
      <c r="CJ49" s="492"/>
      <c r="CK49" s="492"/>
      <c r="CL49" s="492"/>
      <c r="CM49" s="492"/>
      <c r="CN49" s="492"/>
      <c r="CO49" s="492"/>
      <c r="CP49" s="492"/>
      <c r="CQ49" s="492"/>
      <c r="CR49" s="492"/>
      <c r="CS49" s="493"/>
    </row>
    <row r="50" spans="1:97" s="16" customFormat="1" ht="15" customHeight="1" x14ac:dyDescent="0.25">
      <c r="A50" s="485" t="s">
        <v>462</v>
      </c>
      <c r="B50" s="486"/>
      <c r="C50" s="486"/>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7"/>
    </row>
    <row r="51" spans="1:97" s="16" customFormat="1" ht="132.75" customHeight="1" x14ac:dyDescent="0.25">
      <c r="A51" s="485" t="s">
        <v>66</v>
      </c>
      <c r="B51" s="486"/>
      <c r="C51" s="486"/>
      <c r="D51" s="486"/>
      <c r="E51" s="487"/>
      <c r="F51" s="500" t="s">
        <v>464</v>
      </c>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497">
        <v>3077300</v>
      </c>
      <c r="AW51" s="501"/>
      <c r="AX51" s="501"/>
      <c r="AY51" s="501"/>
      <c r="AZ51" s="501"/>
      <c r="BA51" s="501"/>
      <c r="BB51" s="501"/>
      <c r="BC51" s="501"/>
      <c r="BD51" s="501"/>
      <c r="BE51" s="501"/>
      <c r="BF51" s="501"/>
      <c r="BG51" s="501"/>
      <c r="BH51" s="501"/>
      <c r="BI51" s="501"/>
      <c r="BJ51" s="501"/>
      <c r="BK51" s="501"/>
      <c r="BL51" s="501"/>
      <c r="BM51" s="501"/>
      <c r="BN51" s="501"/>
      <c r="BO51" s="501"/>
      <c r="BP51" s="501"/>
      <c r="BQ51" s="501"/>
      <c r="BR51" s="501"/>
      <c r="BS51" s="501"/>
      <c r="BT51" s="501"/>
      <c r="BU51" s="501"/>
      <c r="BV51" s="501"/>
      <c r="BW51" s="501"/>
      <c r="BX51" s="501"/>
      <c r="BY51" s="501"/>
      <c r="BZ51" s="501"/>
      <c r="CA51" s="501"/>
      <c r="CB51" s="501"/>
      <c r="CC51" s="501"/>
      <c r="CD51" s="501"/>
      <c r="CE51" s="501"/>
      <c r="CF51" s="501"/>
      <c r="CG51" s="501"/>
      <c r="CH51" s="501"/>
      <c r="CI51" s="501"/>
      <c r="CJ51" s="501"/>
      <c r="CK51" s="501"/>
      <c r="CL51" s="501"/>
      <c r="CM51" s="501"/>
      <c r="CN51" s="501"/>
      <c r="CO51" s="501"/>
      <c r="CP51" s="501"/>
      <c r="CQ51" s="501"/>
      <c r="CR51" s="501"/>
      <c r="CS51" s="502"/>
    </row>
    <row r="52" spans="1:97" s="16" customFormat="1" ht="15" customHeight="1" x14ac:dyDescent="0.25">
      <c r="A52" s="485"/>
      <c r="B52" s="486"/>
      <c r="C52" s="486"/>
      <c r="D52" s="486"/>
      <c r="E52" s="487"/>
      <c r="F52" s="488" t="s">
        <v>463</v>
      </c>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c r="AP52" s="489"/>
      <c r="AQ52" s="489"/>
      <c r="AR52" s="489"/>
      <c r="AS52" s="489"/>
      <c r="AT52" s="489"/>
      <c r="AU52" s="490"/>
      <c r="AV52" s="491">
        <f>AV51</f>
        <v>3077300</v>
      </c>
      <c r="AW52" s="492"/>
      <c r="AX52" s="492"/>
      <c r="AY52" s="492"/>
      <c r="AZ52" s="492"/>
      <c r="BA52" s="492"/>
      <c r="BB52" s="492"/>
      <c r="BC52" s="492"/>
      <c r="BD52" s="492"/>
      <c r="BE52" s="492"/>
      <c r="BF52" s="492"/>
      <c r="BG52" s="492"/>
      <c r="BH52" s="492"/>
      <c r="BI52" s="492"/>
      <c r="BJ52" s="492"/>
      <c r="BK52" s="492"/>
      <c r="BL52" s="492"/>
      <c r="BM52" s="492"/>
      <c r="BN52" s="492"/>
      <c r="BO52" s="492"/>
      <c r="BP52" s="492"/>
      <c r="BQ52" s="492"/>
      <c r="BR52" s="492"/>
      <c r="BS52" s="492"/>
      <c r="BT52" s="492"/>
      <c r="BU52" s="492"/>
      <c r="BV52" s="492"/>
      <c r="BW52" s="492"/>
      <c r="BX52" s="492"/>
      <c r="BY52" s="492"/>
      <c r="BZ52" s="492"/>
      <c r="CA52" s="492"/>
      <c r="CB52" s="492"/>
      <c r="CC52" s="492"/>
      <c r="CD52" s="492"/>
      <c r="CE52" s="492"/>
      <c r="CF52" s="492"/>
      <c r="CG52" s="492"/>
      <c r="CH52" s="492"/>
      <c r="CI52" s="492"/>
      <c r="CJ52" s="492"/>
      <c r="CK52" s="492"/>
      <c r="CL52" s="492"/>
      <c r="CM52" s="492"/>
      <c r="CN52" s="492"/>
      <c r="CO52" s="492"/>
      <c r="CP52" s="492"/>
      <c r="CQ52" s="492"/>
      <c r="CR52" s="492"/>
      <c r="CS52" s="493"/>
    </row>
    <row r="53" spans="1:97" s="16" customFormat="1" ht="15" customHeight="1" x14ac:dyDescent="0.25">
      <c r="A53" s="494"/>
      <c r="B53" s="494"/>
      <c r="C53" s="494"/>
      <c r="D53" s="494"/>
      <c r="E53" s="494"/>
      <c r="F53" s="495" t="s">
        <v>55</v>
      </c>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6"/>
      <c r="AV53" s="497">
        <f>AV49+AV51</f>
        <v>13459500</v>
      </c>
      <c r="AW53" s="498"/>
      <c r="AX53" s="498"/>
      <c r="AY53" s="498"/>
      <c r="AZ53" s="498"/>
      <c r="BA53" s="498"/>
      <c r="BB53" s="498"/>
      <c r="BC53" s="498"/>
      <c r="BD53" s="498"/>
      <c r="BE53" s="498"/>
      <c r="BF53" s="498"/>
      <c r="BG53" s="498"/>
      <c r="BH53" s="498"/>
      <c r="BI53" s="498"/>
      <c r="BJ53" s="498"/>
      <c r="BK53" s="498"/>
      <c r="BL53" s="498"/>
      <c r="BM53" s="498"/>
      <c r="BN53" s="498"/>
      <c r="BO53" s="498"/>
      <c r="BP53" s="498"/>
      <c r="BQ53" s="498"/>
      <c r="BR53" s="498"/>
      <c r="BS53" s="498"/>
      <c r="BT53" s="498"/>
      <c r="BU53" s="498"/>
      <c r="BV53" s="498"/>
      <c r="BW53" s="498"/>
      <c r="BX53" s="498"/>
      <c r="BY53" s="498"/>
      <c r="BZ53" s="498"/>
      <c r="CA53" s="498"/>
      <c r="CB53" s="498"/>
      <c r="CC53" s="498"/>
      <c r="CD53" s="498"/>
      <c r="CE53" s="498"/>
      <c r="CF53" s="498"/>
      <c r="CG53" s="498"/>
      <c r="CH53" s="498"/>
      <c r="CI53" s="498"/>
      <c r="CJ53" s="498"/>
      <c r="CK53" s="498"/>
      <c r="CL53" s="498"/>
      <c r="CM53" s="498"/>
      <c r="CN53" s="498"/>
      <c r="CO53" s="498"/>
      <c r="CP53" s="498"/>
      <c r="CQ53" s="498"/>
      <c r="CR53" s="498"/>
      <c r="CS53" s="499"/>
    </row>
    <row r="54" spans="1:97" s="317" customFormat="1" ht="15" hidden="1" customHeight="1" x14ac:dyDescent="0.25">
      <c r="A54" s="515" t="s">
        <v>280</v>
      </c>
      <c r="B54" s="515"/>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c r="CE54" s="515"/>
      <c r="CF54" s="515"/>
      <c r="CG54" s="515"/>
      <c r="CH54" s="515"/>
      <c r="CI54" s="515"/>
      <c r="CJ54" s="515"/>
      <c r="CK54" s="515"/>
      <c r="CL54" s="515"/>
      <c r="CM54" s="515"/>
      <c r="CN54" s="515"/>
      <c r="CO54" s="515"/>
      <c r="CP54" s="515"/>
      <c r="CQ54" s="515"/>
      <c r="CR54" s="515"/>
      <c r="CS54" s="515"/>
    </row>
    <row r="55" spans="1:97" s="20" customFormat="1" ht="21.75" hidden="1" customHeight="1" x14ac:dyDescent="0.25"/>
    <row r="56" spans="1:97" s="317" customFormat="1" ht="15.75" hidden="1" x14ac:dyDescent="0.25">
      <c r="A56" s="317" t="s">
        <v>198</v>
      </c>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542"/>
      <c r="BE56" s="542"/>
      <c r="BF56" s="542"/>
      <c r="BG56" s="542"/>
      <c r="BH56" s="542"/>
      <c r="BI56" s="542"/>
      <c r="BJ56" s="542"/>
      <c r="BK56" s="542"/>
      <c r="BL56" s="542"/>
      <c r="BM56" s="542"/>
      <c r="BN56" s="542"/>
      <c r="BO56" s="542"/>
      <c r="BP56" s="542"/>
      <c r="BQ56" s="542"/>
      <c r="BR56" s="542"/>
      <c r="BS56" s="542"/>
      <c r="BT56" s="542"/>
      <c r="BU56" s="542"/>
      <c r="BV56" s="542"/>
      <c r="BW56" s="542"/>
      <c r="BX56" s="542"/>
      <c r="BY56" s="542"/>
      <c r="BZ56" s="542"/>
      <c r="CA56" s="542"/>
      <c r="CB56" s="542"/>
      <c r="CC56" s="542"/>
      <c r="CD56" s="542"/>
      <c r="CE56" s="542"/>
      <c r="CF56" s="542"/>
      <c r="CG56" s="542"/>
      <c r="CH56" s="542"/>
      <c r="CI56" s="542"/>
      <c r="CJ56" s="542"/>
      <c r="CK56" s="542"/>
      <c r="CL56" s="542"/>
      <c r="CM56" s="542"/>
      <c r="CN56" s="542"/>
      <c r="CO56" s="542"/>
      <c r="CP56" s="542"/>
      <c r="CQ56" s="542"/>
      <c r="CR56" s="542"/>
      <c r="CS56" s="542"/>
    </row>
    <row r="57" spans="1:97" s="209" customFormat="1" ht="14.25" hidden="1" x14ac:dyDescent="0.2">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row>
    <row r="58" spans="1:97" ht="53.25" hidden="1" customHeight="1" x14ac:dyDescent="0.25">
      <c r="A58" s="518" t="s">
        <v>48</v>
      </c>
      <c r="B58" s="519"/>
      <c r="C58" s="519"/>
      <c r="D58" s="519"/>
      <c r="E58" s="520"/>
      <c r="F58" s="518" t="s">
        <v>0</v>
      </c>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c r="AS58" s="519"/>
      <c r="AT58" s="519"/>
      <c r="AU58" s="520"/>
      <c r="AV58" s="543" t="s">
        <v>76</v>
      </c>
      <c r="AW58" s="544"/>
      <c r="AX58" s="544"/>
      <c r="AY58" s="544"/>
      <c r="AZ58" s="544"/>
      <c r="BA58" s="544"/>
      <c r="BB58" s="544"/>
      <c r="BC58" s="544"/>
      <c r="BD58" s="544"/>
      <c r="BE58" s="544"/>
      <c r="BF58" s="544"/>
      <c r="BG58" s="544"/>
      <c r="BH58" s="544"/>
      <c r="BI58" s="544"/>
      <c r="BJ58" s="544"/>
      <c r="BK58" s="544"/>
      <c r="BL58" s="545"/>
      <c r="BM58" s="543" t="s">
        <v>77</v>
      </c>
      <c r="BN58" s="544"/>
      <c r="BO58" s="544"/>
      <c r="BP58" s="544"/>
      <c r="BQ58" s="544"/>
      <c r="BR58" s="544"/>
      <c r="BS58" s="544"/>
      <c r="BT58" s="544"/>
      <c r="BU58" s="544"/>
      <c r="BV58" s="544"/>
      <c r="BW58" s="544"/>
      <c r="BX58" s="544"/>
      <c r="BY58" s="544"/>
      <c r="BZ58" s="544"/>
      <c r="CA58" s="544"/>
      <c r="CB58" s="544"/>
      <c r="CC58" s="545"/>
      <c r="CD58" s="543" t="s">
        <v>78</v>
      </c>
      <c r="CE58" s="544"/>
      <c r="CF58" s="544"/>
      <c r="CG58" s="544"/>
      <c r="CH58" s="544"/>
      <c r="CI58" s="544"/>
      <c r="CJ58" s="544"/>
      <c r="CK58" s="544"/>
      <c r="CL58" s="544"/>
      <c r="CM58" s="544"/>
      <c r="CN58" s="544"/>
      <c r="CO58" s="544"/>
      <c r="CP58" s="544"/>
      <c r="CQ58" s="544"/>
      <c r="CR58" s="544"/>
      <c r="CS58" s="545"/>
    </row>
    <row r="59" spans="1:97" s="15" customFormat="1" hidden="1" x14ac:dyDescent="0.25">
      <c r="A59" s="527">
        <v>1</v>
      </c>
      <c r="B59" s="527"/>
      <c r="C59" s="527"/>
      <c r="D59" s="527"/>
      <c r="E59" s="527"/>
      <c r="F59" s="527">
        <v>2</v>
      </c>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09">
        <v>3</v>
      </c>
      <c r="AW59" s="510"/>
      <c r="AX59" s="510"/>
      <c r="AY59" s="510"/>
      <c r="AZ59" s="510"/>
      <c r="BA59" s="510"/>
      <c r="BB59" s="510"/>
      <c r="BC59" s="510"/>
      <c r="BD59" s="510"/>
      <c r="BE59" s="510"/>
      <c r="BF59" s="510"/>
      <c r="BG59" s="510"/>
      <c r="BH59" s="510"/>
      <c r="BI59" s="510"/>
      <c r="BJ59" s="510"/>
      <c r="BK59" s="510"/>
      <c r="BL59" s="511"/>
      <c r="BM59" s="509">
        <v>4</v>
      </c>
      <c r="BN59" s="510"/>
      <c r="BO59" s="510"/>
      <c r="BP59" s="510"/>
      <c r="BQ59" s="510"/>
      <c r="BR59" s="510"/>
      <c r="BS59" s="510"/>
      <c r="BT59" s="510"/>
      <c r="BU59" s="510"/>
      <c r="BV59" s="510"/>
      <c r="BW59" s="510"/>
      <c r="BX59" s="510"/>
      <c r="BY59" s="510"/>
      <c r="BZ59" s="510"/>
      <c r="CA59" s="510"/>
      <c r="CB59" s="510"/>
      <c r="CC59" s="511"/>
      <c r="CD59" s="509">
        <v>5</v>
      </c>
      <c r="CE59" s="510"/>
      <c r="CF59" s="510"/>
      <c r="CG59" s="510"/>
      <c r="CH59" s="510"/>
      <c r="CI59" s="510"/>
      <c r="CJ59" s="510"/>
      <c r="CK59" s="510"/>
      <c r="CL59" s="510"/>
      <c r="CM59" s="510"/>
      <c r="CN59" s="510"/>
      <c r="CO59" s="510"/>
      <c r="CP59" s="510"/>
      <c r="CQ59" s="510"/>
      <c r="CR59" s="510"/>
      <c r="CS59" s="511"/>
    </row>
    <row r="60" spans="1:97" s="16" customFormat="1" ht="15" hidden="1" customHeight="1" x14ac:dyDescent="0.25">
      <c r="A60" s="494"/>
      <c r="B60" s="494"/>
      <c r="C60" s="494"/>
      <c r="D60" s="494"/>
      <c r="E60" s="494"/>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28"/>
      <c r="AW60" s="498"/>
      <c r="AX60" s="498"/>
      <c r="AY60" s="498"/>
      <c r="AZ60" s="498"/>
      <c r="BA60" s="498"/>
      <c r="BB60" s="498"/>
      <c r="BC60" s="498"/>
      <c r="BD60" s="498"/>
      <c r="BE60" s="498"/>
      <c r="BF60" s="498"/>
      <c r="BG60" s="498"/>
      <c r="BH60" s="498"/>
      <c r="BI60" s="498"/>
      <c r="BJ60" s="498"/>
      <c r="BK60" s="498"/>
      <c r="BL60" s="499"/>
      <c r="BM60" s="528"/>
      <c r="BN60" s="498"/>
      <c r="BO60" s="498"/>
      <c r="BP60" s="498"/>
      <c r="BQ60" s="498"/>
      <c r="BR60" s="498"/>
      <c r="BS60" s="498"/>
      <c r="BT60" s="498"/>
      <c r="BU60" s="498"/>
      <c r="BV60" s="498"/>
      <c r="BW60" s="498"/>
      <c r="BX60" s="498"/>
      <c r="BY60" s="498"/>
      <c r="BZ60" s="498"/>
      <c r="CA60" s="498"/>
      <c r="CB60" s="498"/>
      <c r="CC60" s="499"/>
      <c r="CD60" s="528"/>
      <c r="CE60" s="498"/>
      <c r="CF60" s="498"/>
      <c r="CG60" s="498"/>
      <c r="CH60" s="498"/>
      <c r="CI60" s="498"/>
      <c r="CJ60" s="498"/>
      <c r="CK60" s="498"/>
      <c r="CL60" s="498"/>
      <c r="CM60" s="498"/>
      <c r="CN60" s="498"/>
      <c r="CO60" s="498"/>
      <c r="CP60" s="498"/>
      <c r="CQ60" s="498"/>
      <c r="CR60" s="498"/>
      <c r="CS60" s="499"/>
    </row>
    <row r="61" spans="1:97" s="16" customFormat="1" ht="15" hidden="1" customHeight="1" x14ac:dyDescent="0.25">
      <c r="A61" s="494"/>
      <c r="B61" s="494"/>
      <c r="C61" s="494"/>
      <c r="D61" s="494"/>
      <c r="E61" s="494"/>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0"/>
      <c r="AV61" s="528"/>
      <c r="AW61" s="498"/>
      <c r="AX61" s="498"/>
      <c r="AY61" s="498"/>
      <c r="AZ61" s="498"/>
      <c r="BA61" s="498"/>
      <c r="BB61" s="498"/>
      <c r="BC61" s="498"/>
      <c r="BD61" s="498"/>
      <c r="BE61" s="498"/>
      <c r="BF61" s="498"/>
      <c r="BG61" s="498"/>
      <c r="BH61" s="498"/>
      <c r="BI61" s="498"/>
      <c r="BJ61" s="498"/>
      <c r="BK61" s="498"/>
      <c r="BL61" s="499"/>
      <c r="BM61" s="528"/>
      <c r="BN61" s="498"/>
      <c r="BO61" s="498"/>
      <c r="BP61" s="498"/>
      <c r="BQ61" s="498"/>
      <c r="BR61" s="498"/>
      <c r="BS61" s="498"/>
      <c r="BT61" s="498"/>
      <c r="BU61" s="498"/>
      <c r="BV61" s="498"/>
      <c r="BW61" s="498"/>
      <c r="BX61" s="498"/>
      <c r="BY61" s="498"/>
      <c r="BZ61" s="498"/>
      <c r="CA61" s="498"/>
      <c r="CB61" s="498"/>
      <c r="CC61" s="499"/>
      <c r="CD61" s="528"/>
      <c r="CE61" s="498"/>
      <c r="CF61" s="498"/>
      <c r="CG61" s="498"/>
      <c r="CH61" s="498"/>
      <c r="CI61" s="498"/>
      <c r="CJ61" s="498"/>
      <c r="CK61" s="498"/>
      <c r="CL61" s="498"/>
      <c r="CM61" s="498"/>
      <c r="CN61" s="498"/>
      <c r="CO61" s="498"/>
      <c r="CP61" s="498"/>
      <c r="CQ61" s="498"/>
      <c r="CR61" s="498"/>
      <c r="CS61" s="499"/>
    </row>
    <row r="62" spans="1:97" s="16" customFormat="1" ht="15" hidden="1" customHeight="1" x14ac:dyDescent="0.25">
      <c r="A62" s="494"/>
      <c r="B62" s="494"/>
      <c r="C62" s="494"/>
      <c r="D62" s="494"/>
      <c r="E62" s="494"/>
      <c r="F62" s="495" t="s">
        <v>55</v>
      </c>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6"/>
      <c r="AV62" s="528"/>
      <c r="AW62" s="498"/>
      <c r="AX62" s="498"/>
      <c r="AY62" s="498"/>
      <c r="AZ62" s="498"/>
      <c r="BA62" s="498"/>
      <c r="BB62" s="498"/>
      <c r="BC62" s="498"/>
      <c r="BD62" s="498"/>
      <c r="BE62" s="498"/>
      <c r="BF62" s="498"/>
      <c r="BG62" s="498"/>
      <c r="BH62" s="498"/>
      <c r="BI62" s="498"/>
      <c r="BJ62" s="498"/>
      <c r="BK62" s="498"/>
      <c r="BL62" s="499"/>
      <c r="BM62" s="528"/>
      <c r="BN62" s="498"/>
      <c r="BO62" s="498"/>
      <c r="BP62" s="498"/>
      <c r="BQ62" s="498"/>
      <c r="BR62" s="498"/>
      <c r="BS62" s="498"/>
      <c r="BT62" s="498"/>
      <c r="BU62" s="498"/>
      <c r="BV62" s="498"/>
      <c r="BW62" s="498"/>
      <c r="BX62" s="498"/>
      <c r="BY62" s="498"/>
      <c r="BZ62" s="498"/>
      <c r="CA62" s="498"/>
      <c r="CB62" s="498"/>
      <c r="CC62" s="499"/>
      <c r="CD62" s="528"/>
      <c r="CE62" s="498"/>
      <c r="CF62" s="498"/>
      <c r="CG62" s="498"/>
      <c r="CH62" s="498"/>
      <c r="CI62" s="498"/>
      <c r="CJ62" s="498"/>
      <c r="CK62" s="498"/>
      <c r="CL62" s="498"/>
      <c r="CM62" s="498"/>
      <c r="CN62" s="498"/>
      <c r="CO62" s="498"/>
      <c r="CP62" s="498"/>
      <c r="CQ62" s="498"/>
      <c r="CR62" s="498"/>
      <c r="CS62" s="499"/>
    </row>
    <row r="63" spans="1:97" hidden="1" x14ac:dyDescent="0.25"/>
    <row r="64" spans="1:97" ht="30.75" customHeight="1" x14ac:dyDescent="0.25">
      <c r="A64" s="546" t="s">
        <v>279</v>
      </c>
      <c r="B64" s="546"/>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V64" s="546"/>
      <c r="BW64" s="546"/>
      <c r="BX64" s="546"/>
      <c r="BY64" s="546"/>
      <c r="BZ64" s="546"/>
      <c r="CA64" s="546"/>
      <c r="CB64" s="546"/>
      <c r="CC64" s="546"/>
      <c r="CD64" s="546"/>
      <c r="CE64" s="546"/>
      <c r="CF64" s="546"/>
      <c r="CG64" s="546"/>
      <c r="CH64" s="546"/>
      <c r="CI64" s="546"/>
      <c r="CJ64" s="546"/>
      <c r="CK64" s="546"/>
      <c r="CL64" s="546"/>
      <c r="CM64" s="546"/>
      <c r="CN64" s="546"/>
      <c r="CO64" s="546"/>
      <c r="CP64" s="546"/>
      <c r="CQ64" s="546"/>
      <c r="CR64" s="546"/>
      <c r="CS64" s="546"/>
    </row>
  </sheetData>
  <mergeCells count="136">
    <mergeCell ref="A64:CS64"/>
    <mergeCell ref="A61:E61"/>
    <mergeCell ref="F61:AU61"/>
    <mergeCell ref="AV61:BL61"/>
    <mergeCell ref="BM61:CC61"/>
    <mergeCell ref="CD61:CS61"/>
    <mergeCell ref="A62:E62"/>
    <mergeCell ref="F62:AU62"/>
    <mergeCell ref="AV62:BL62"/>
    <mergeCell ref="BM62:CC62"/>
    <mergeCell ref="CD62:CS62"/>
    <mergeCell ref="A58:E58"/>
    <mergeCell ref="F58:AU58"/>
    <mergeCell ref="AV58:BL58"/>
    <mergeCell ref="BM58:CC58"/>
    <mergeCell ref="CD58:CS58"/>
    <mergeCell ref="A60:E60"/>
    <mergeCell ref="F60:AU60"/>
    <mergeCell ref="AV60:BL60"/>
    <mergeCell ref="BM60:CC60"/>
    <mergeCell ref="CD60:CS60"/>
    <mergeCell ref="A59:E59"/>
    <mergeCell ref="F59:AU59"/>
    <mergeCell ref="AV59:BL59"/>
    <mergeCell ref="BM59:CC59"/>
    <mergeCell ref="CD59:CS59"/>
    <mergeCell ref="A25:E25"/>
    <mergeCell ref="F25:AU25"/>
    <mergeCell ref="AV25:CS25"/>
    <mergeCell ref="A26:E26"/>
    <mergeCell ref="F26:AU26"/>
    <mergeCell ref="AV26:CS26"/>
    <mergeCell ref="A54:CS54"/>
    <mergeCell ref="V56:CS56"/>
    <mergeCell ref="A28:CS28"/>
    <mergeCell ref="A30:E30"/>
    <mergeCell ref="F30:AU30"/>
    <mergeCell ref="AV30:CS30"/>
    <mergeCell ref="A31:E31"/>
    <mergeCell ref="F31:AU31"/>
    <mergeCell ref="AV31:CS31"/>
    <mergeCell ref="A32:E32"/>
    <mergeCell ref="F32:AU32"/>
    <mergeCell ref="AV32:CS32"/>
    <mergeCell ref="A33:E33"/>
    <mergeCell ref="F33:AU33"/>
    <mergeCell ref="AV33:CS33"/>
    <mergeCell ref="A34:E34"/>
    <mergeCell ref="F34:AU34"/>
    <mergeCell ref="AV34:CS34"/>
    <mergeCell ref="A20:CS20"/>
    <mergeCell ref="A22:E22"/>
    <mergeCell ref="F22:AU22"/>
    <mergeCell ref="AV22:CS22"/>
    <mergeCell ref="A23:E23"/>
    <mergeCell ref="F23:AU23"/>
    <mergeCell ref="AV23:CS23"/>
    <mergeCell ref="A24:E24"/>
    <mergeCell ref="F24:AU24"/>
    <mergeCell ref="AV24:CS24"/>
    <mergeCell ref="AV13:BL13"/>
    <mergeCell ref="BM13:CC13"/>
    <mergeCell ref="CD13:CS13"/>
    <mergeCell ref="A16:CS16"/>
    <mergeCell ref="A18:AP18"/>
    <mergeCell ref="AQ18:CS18"/>
    <mergeCell ref="A14:AU14"/>
    <mergeCell ref="AV14:BL14"/>
    <mergeCell ref="BM14:CC14"/>
    <mergeCell ref="CD14:CS14"/>
    <mergeCell ref="A13:E13"/>
    <mergeCell ref="F13:AU13"/>
    <mergeCell ref="A12:E12"/>
    <mergeCell ref="F12:AU12"/>
    <mergeCell ref="AV12:BL12"/>
    <mergeCell ref="BM12:CC12"/>
    <mergeCell ref="CD12:CS12"/>
    <mergeCell ref="A11:E11"/>
    <mergeCell ref="F11:AU11"/>
    <mergeCell ref="AV11:BL11"/>
    <mergeCell ref="BM11:CC11"/>
    <mergeCell ref="CD11:CS11"/>
    <mergeCell ref="A10:E10"/>
    <mergeCell ref="F10:AU10"/>
    <mergeCell ref="AV10:BL10"/>
    <mergeCell ref="BM10:CC10"/>
    <mergeCell ref="CD10:CS10"/>
    <mergeCell ref="A2:CS2"/>
    <mergeCell ref="A4:CS4"/>
    <mergeCell ref="A6:CS6"/>
    <mergeCell ref="A8:AP8"/>
    <mergeCell ref="AQ8:CS8"/>
    <mergeCell ref="A40:E40"/>
    <mergeCell ref="F40:AU40"/>
    <mergeCell ref="AV40:CS40"/>
    <mergeCell ref="A41:CT41"/>
    <mergeCell ref="A42:E42"/>
    <mergeCell ref="F42:AU42"/>
    <mergeCell ref="AV42:CS42"/>
    <mergeCell ref="A35:CS35"/>
    <mergeCell ref="A37:AP37"/>
    <mergeCell ref="AQ37:CS37"/>
    <mergeCell ref="A39:E39"/>
    <mergeCell ref="F39:AU39"/>
    <mergeCell ref="AV39:CS39"/>
    <mergeCell ref="A45:E45"/>
    <mergeCell ref="F45:AU45"/>
    <mergeCell ref="AV45:CS45"/>
    <mergeCell ref="A46:E46"/>
    <mergeCell ref="F46:AU46"/>
    <mergeCell ref="AV46:CS46"/>
    <mergeCell ref="A43:E43"/>
    <mergeCell ref="F43:AU43"/>
    <mergeCell ref="AV43:CS43"/>
    <mergeCell ref="A44:E44"/>
    <mergeCell ref="F44:AU44"/>
    <mergeCell ref="AV44:CS44"/>
    <mergeCell ref="A53:E53"/>
    <mergeCell ref="F53:AU53"/>
    <mergeCell ref="AV53:CS53"/>
    <mergeCell ref="A49:E49"/>
    <mergeCell ref="F49:AU49"/>
    <mergeCell ref="AV49:CS49"/>
    <mergeCell ref="A50:CS50"/>
    <mergeCell ref="A51:E51"/>
    <mergeCell ref="F51:AU51"/>
    <mergeCell ref="AV51:CS51"/>
    <mergeCell ref="A47:E47"/>
    <mergeCell ref="F47:AU47"/>
    <mergeCell ref="AV47:CS47"/>
    <mergeCell ref="A48:E48"/>
    <mergeCell ref="F48:AU48"/>
    <mergeCell ref="AV48:CS48"/>
    <mergeCell ref="A52:E52"/>
    <mergeCell ref="F52:AU52"/>
    <mergeCell ref="AV52:CS52"/>
  </mergeCells>
  <pageMargins left="0.25" right="0.25" top="0.75" bottom="0.75" header="0.3" footer="0.3"/>
  <pageSetup paperSize="9" scale="48" orientation="portrait" r:id="rId1"/>
  <rowBreaks count="1" manualBreakCount="1">
    <brk id="53" max="9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HH131"/>
  <sheetViews>
    <sheetView view="pageBreakPreview" topLeftCell="A75" zoomScale="130" zoomScaleNormal="100" zoomScaleSheetLayoutView="130" workbookViewId="0">
      <selection activeCell="CC88" sqref="CC88:CU88"/>
    </sheetView>
  </sheetViews>
  <sheetFormatPr defaultColWidth="0.85546875" defaultRowHeight="12.75" x14ac:dyDescent="0.2"/>
  <cols>
    <col min="1" max="28" width="0.85546875" style="215"/>
    <col min="29" max="29" width="9.42578125" style="215" customWidth="1"/>
    <col min="30" max="16384" width="0.85546875" style="215"/>
  </cols>
  <sheetData>
    <row r="1" spans="1:184" x14ac:dyDescent="0.2">
      <c r="A1" s="590" t="s">
        <v>240</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590"/>
      <c r="DK1" s="590"/>
      <c r="DL1" s="590"/>
      <c r="DM1" s="590"/>
      <c r="DN1" s="590"/>
      <c r="DO1" s="590"/>
      <c r="DP1" s="590"/>
      <c r="DQ1" s="590"/>
      <c r="DR1" s="590"/>
      <c r="DS1" s="590"/>
      <c r="DT1" s="590"/>
      <c r="DU1" s="590"/>
      <c r="DV1" s="590"/>
      <c r="DW1" s="590"/>
      <c r="DX1" s="590"/>
      <c r="DY1" s="590"/>
      <c r="DZ1" s="590"/>
      <c r="EA1" s="590"/>
      <c r="EB1" s="590"/>
      <c r="EC1" s="590"/>
      <c r="ED1" s="590"/>
      <c r="EE1" s="590"/>
      <c r="EF1" s="590"/>
      <c r="EG1" s="590"/>
      <c r="EH1" s="590"/>
      <c r="EI1" s="590"/>
      <c r="EJ1" s="590"/>
      <c r="EK1" s="590"/>
      <c r="EL1" s="590"/>
      <c r="EM1" s="590"/>
      <c r="EN1" s="590"/>
      <c r="EO1" s="590"/>
      <c r="EP1" s="590"/>
      <c r="EQ1" s="590"/>
      <c r="ER1" s="590"/>
      <c r="ES1" s="590"/>
      <c r="ET1" s="590"/>
      <c r="EU1" s="590"/>
      <c r="EV1" s="590"/>
      <c r="EW1" s="590"/>
      <c r="EX1" s="590"/>
      <c r="EY1" s="590"/>
      <c r="EZ1" s="590"/>
      <c r="FA1" s="590"/>
      <c r="FB1" s="590"/>
      <c r="FC1" s="590"/>
      <c r="FD1" s="590"/>
      <c r="FE1" s="590"/>
      <c r="FF1" s="590"/>
      <c r="FG1" s="590"/>
      <c r="FH1" s="590"/>
      <c r="FI1" s="590"/>
      <c r="FJ1" s="590"/>
    </row>
    <row r="2" spans="1:184" x14ac:dyDescent="0.2">
      <c r="A2" s="591" t="s">
        <v>251</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c r="DG2" s="591"/>
      <c r="DH2" s="591"/>
      <c r="DI2" s="591"/>
      <c r="DJ2" s="591"/>
      <c r="DK2" s="591"/>
      <c r="DL2" s="591"/>
      <c r="DM2" s="591"/>
      <c r="DN2" s="591"/>
      <c r="DO2" s="591"/>
      <c r="DP2" s="591"/>
      <c r="DQ2" s="591"/>
      <c r="DR2" s="591"/>
      <c r="DS2" s="591"/>
      <c r="DT2" s="591"/>
      <c r="DU2" s="591"/>
      <c r="DV2" s="591"/>
      <c r="DW2" s="591"/>
      <c r="DX2" s="591"/>
      <c r="DY2" s="591"/>
      <c r="DZ2" s="591"/>
      <c r="EA2" s="591"/>
      <c r="EB2" s="591"/>
      <c r="EC2" s="591"/>
      <c r="ED2" s="591"/>
      <c r="EE2" s="591"/>
      <c r="EF2" s="591"/>
      <c r="EG2" s="591"/>
      <c r="EH2" s="591"/>
      <c r="EI2" s="591"/>
      <c r="EJ2" s="591"/>
      <c r="EK2" s="591"/>
      <c r="EL2" s="591"/>
      <c r="EM2" s="591"/>
      <c r="EN2" s="591"/>
      <c r="EO2" s="591"/>
      <c r="EP2" s="591"/>
      <c r="EQ2" s="591"/>
      <c r="ER2" s="591"/>
      <c r="ES2" s="591"/>
      <c r="ET2" s="591"/>
      <c r="EU2" s="591"/>
      <c r="EV2" s="591"/>
      <c r="EW2" s="591"/>
      <c r="EX2" s="591"/>
      <c r="EY2" s="591"/>
      <c r="EZ2" s="591"/>
      <c r="FA2" s="591"/>
      <c r="FB2" s="591"/>
      <c r="FC2" s="591"/>
      <c r="FD2" s="591"/>
      <c r="FE2" s="591"/>
      <c r="FF2" s="591"/>
      <c r="FG2" s="591"/>
      <c r="FH2" s="591"/>
      <c r="FI2" s="591"/>
      <c r="FJ2" s="591"/>
      <c r="FK2" s="591"/>
      <c r="FL2" s="591"/>
      <c r="FM2" s="591"/>
      <c r="FN2" s="591"/>
      <c r="FO2" s="591"/>
      <c r="FP2" s="591"/>
      <c r="FQ2" s="591"/>
      <c r="FR2" s="591"/>
      <c r="FS2" s="591"/>
      <c r="FT2" s="591"/>
      <c r="FU2" s="591"/>
      <c r="FV2" s="591"/>
      <c r="FW2" s="591"/>
      <c r="FX2" s="591"/>
      <c r="FY2" s="591"/>
      <c r="FZ2" s="591"/>
      <c r="GA2" s="591"/>
      <c r="GB2" s="591"/>
    </row>
    <row r="3" spans="1:184" x14ac:dyDescent="0.2">
      <c r="A3" s="591" t="s">
        <v>252</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1"/>
      <c r="ED3" s="591"/>
      <c r="EE3" s="591"/>
      <c r="EF3" s="591"/>
      <c r="EG3" s="591"/>
      <c r="EH3" s="591"/>
      <c r="EI3" s="591"/>
      <c r="EJ3" s="591"/>
      <c r="EK3" s="591"/>
      <c r="EL3" s="591"/>
      <c r="EM3" s="591"/>
      <c r="EN3" s="591"/>
      <c r="EO3" s="591"/>
      <c r="EP3" s="591"/>
      <c r="EQ3" s="591"/>
      <c r="ER3" s="591"/>
      <c r="ES3" s="591"/>
      <c r="ET3" s="591"/>
      <c r="EU3" s="591"/>
      <c r="EV3" s="591"/>
      <c r="EW3" s="591"/>
      <c r="EX3" s="591"/>
      <c r="EY3" s="591"/>
      <c r="EZ3" s="591"/>
      <c r="FA3" s="591"/>
      <c r="FB3" s="591"/>
      <c r="FC3" s="591"/>
      <c r="FD3" s="591"/>
      <c r="FE3" s="591"/>
      <c r="FF3" s="591"/>
      <c r="FG3" s="591"/>
      <c r="FH3" s="591"/>
      <c r="FI3" s="591"/>
      <c r="FJ3" s="591"/>
      <c r="FK3" s="591"/>
      <c r="FL3" s="591"/>
      <c r="FM3" s="591"/>
      <c r="FN3" s="591"/>
      <c r="FO3" s="591"/>
      <c r="FP3" s="591"/>
      <c r="FQ3" s="591"/>
      <c r="FR3" s="591"/>
      <c r="FS3" s="591"/>
      <c r="FT3" s="591"/>
      <c r="FU3" s="591"/>
      <c r="FV3" s="591"/>
      <c r="FW3" s="591"/>
      <c r="FX3" s="591"/>
      <c r="FY3" s="591"/>
      <c r="FZ3" s="591"/>
      <c r="GA3" s="591"/>
      <c r="GB3" s="591"/>
    </row>
    <row r="4" spans="1:184" ht="3.75" customHeight="1" x14ac:dyDescent="0.2"/>
    <row r="5" spans="1:184" s="367" customFormat="1" x14ac:dyDescent="0.2">
      <c r="A5" s="367" t="s">
        <v>46</v>
      </c>
      <c r="AC5" s="592" t="s">
        <v>426</v>
      </c>
      <c r="AD5" s="592"/>
      <c r="AE5" s="592"/>
      <c r="AF5" s="592"/>
      <c r="AG5" s="592"/>
      <c r="AH5" s="592"/>
      <c r="AI5" s="592"/>
      <c r="AJ5" s="592"/>
      <c r="AK5" s="592"/>
      <c r="AL5" s="592"/>
      <c r="AM5" s="592"/>
      <c r="AN5" s="592"/>
      <c r="AO5" s="592"/>
      <c r="AP5" s="592"/>
      <c r="AQ5" s="592"/>
      <c r="AR5" s="592"/>
      <c r="AS5" s="592"/>
      <c r="AT5" s="592"/>
      <c r="AU5" s="592"/>
      <c r="AV5" s="592"/>
      <c r="AW5" s="592"/>
      <c r="AX5" s="592"/>
      <c r="AY5" s="592"/>
      <c r="AZ5" s="592"/>
      <c r="BA5" s="592"/>
      <c r="BB5" s="592"/>
      <c r="BC5" s="592"/>
      <c r="BD5" s="592"/>
      <c r="BE5" s="592"/>
      <c r="BF5" s="592"/>
      <c r="BG5" s="592"/>
      <c r="BH5" s="592"/>
      <c r="BI5" s="592"/>
      <c r="BJ5" s="592"/>
      <c r="BK5" s="592"/>
      <c r="BL5" s="592"/>
      <c r="BM5" s="592"/>
      <c r="BN5" s="592"/>
      <c r="BO5" s="592"/>
      <c r="BP5" s="592"/>
      <c r="BQ5" s="592"/>
      <c r="BR5" s="592"/>
      <c r="BS5" s="592"/>
      <c r="BT5" s="592"/>
      <c r="BU5" s="592"/>
      <c r="BV5" s="592"/>
      <c r="BW5" s="592"/>
      <c r="BX5" s="592"/>
      <c r="BY5" s="592"/>
      <c r="BZ5" s="592"/>
      <c r="CA5" s="592"/>
      <c r="CB5" s="592"/>
      <c r="CC5" s="592"/>
      <c r="CD5" s="592"/>
      <c r="CE5" s="592"/>
      <c r="CF5" s="592"/>
      <c r="CG5" s="592"/>
      <c r="CH5" s="592"/>
      <c r="CI5" s="592"/>
      <c r="CJ5" s="592"/>
      <c r="CK5" s="592"/>
      <c r="CL5" s="592"/>
      <c r="CM5" s="592"/>
      <c r="CN5" s="592"/>
      <c r="CO5" s="592"/>
      <c r="CP5" s="592"/>
      <c r="CQ5" s="592"/>
      <c r="CR5" s="592"/>
      <c r="CS5" s="592"/>
      <c r="CT5" s="592"/>
      <c r="CU5" s="592"/>
      <c r="CV5" s="592"/>
      <c r="CW5" s="592"/>
      <c r="CX5" s="592"/>
      <c r="CY5" s="592"/>
      <c r="CZ5" s="592"/>
      <c r="DA5" s="592"/>
      <c r="DB5" s="592"/>
      <c r="DC5" s="592"/>
      <c r="DD5" s="592"/>
      <c r="DE5" s="592"/>
      <c r="DF5" s="592"/>
      <c r="DG5" s="592"/>
      <c r="DH5" s="592"/>
      <c r="DI5" s="592"/>
      <c r="DJ5" s="592"/>
      <c r="DK5" s="592"/>
      <c r="DL5" s="592"/>
      <c r="DM5" s="592"/>
      <c r="DN5" s="592"/>
      <c r="DO5" s="592"/>
      <c r="DP5" s="592"/>
      <c r="DQ5" s="592"/>
      <c r="DR5" s="592"/>
      <c r="DS5" s="592"/>
      <c r="DT5" s="592"/>
      <c r="DU5" s="592"/>
      <c r="DV5" s="592"/>
      <c r="DW5" s="592"/>
      <c r="DX5" s="592"/>
      <c r="DY5" s="592"/>
      <c r="DZ5" s="592"/>
      <c r="EA5" s="592"/>
      <c r="EB5" s="592"/>
      <c r="EC5" s="592"/>
      <c r="ED5" s="592"/>
      <c r="EE5" s="592"/>
      <c r="EF5" s="592"/>
      <c r="EG5" s="592"/>
      <c r="EH5" s="592"/>
      <c r="EI5" s="592"/>
      <c r="EJ5" s="592"/>
      <c r="EK5" s="592"/>
      <c r="EL5" s="592"/>
      <c r="EM5" s="592"/>
      <c r="EN5" s="592"/>
      <c r="EO5" s="592"/>
      <c r="EP5" s="592"/>
      <c r="EQ5" s="592"/>
      <c r="ER5" s="592"/>
      <c r="ES5" s="592"/>
      <c r="ET5" s="592"/>
      <c r="EU5" s="592"/>
      <c r="EV5" s="592"/>
      <c r="EW5" s="592"/>
      <c r="EX5" s="592"/>
      <c r="EY5" s="592"/>
      <c r="EZ5" s="592"/>
      <c r="FA5" s="592"/>
      <c r="FB5" s="592"/>
      <c r="FC5" s="592"/>
      <c r="FD5" s="592"/>
      <c r="FE5" s="592"/>
      <c r="FF5" s="592"/>
      <c r="FG5" s="592"/>
      <c r="FH5" s="592"/>
      <c r="FI5" s="592"/>
      <c r="FJ5" s="592"/>
    </row>
    <row r="6" spans="1:184" s="367" customFormat="1" x14ac:dyDescent="0.2">
      <c r="A6" s="591" t="s">
        <v>47</v>
      </c>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3" t="s">
        <v>425</v>
      </c>
      <c r="AV6" s="593"/>
      <c r="AW6" s="593"/>
      <c r="AX6" s="593"/>
      <c r="AY6" s="593"/>
      <c r="AZ6" s="593"/>
      <c r="BA6" s="593"/>
      <c r="BB6" s="593"/>
      <c r="BC6" s="593"/>
      <c r="BD6" s="593"/>
      <c r="BE6" s="593"/>
      <c r="BF6" s="593"/>
      <c r="BG6" s="593"/>
      <c r="BH6" s="593"/>
      <c r="BI6" s="593"/>
      <c r="BJ6" s="593"/>
      <c r="BK6" s="593"/>
      <c r="BL6" s="593"/>
      <c r="BM6" s="593"/>
      <c r="BN6" s="593"/>
      <c r="BO6" s="593"/>
      <c r="BP6" s="593"/>
      <c r="BQ6" s="593"/>
      <c r="BR6" s="593"/>
      <c r="BS6" s="593"/>
      <c r="BT6" s="593"/>
      <c r="BU6" s="593"/>
      <c r="BV6" s="593"/>
      <c r="BW6" s="593"/>
      <c r="BX6" s="593"/>
      <c r="BY6" s="593"/>
      <c r="BZ6" s="593"/>
      <c r="CA6" s="593"/>
      <c r="CB6" s="593"/>
      <c r="CC6" s="593"/>
      <c r="CD6" s="593"/>
      <c r="CE6" s="593"/>
      <c r="CF6" s="593"/>
      <c r="CG6" s="593"/>
      <c r="CH6" s="593"/>
      <c r="CI6" s="593"/>
      <c r="CJ6" s="593"/>
      <c r="CK6" s="593"/>
      <c r="CL6" s="593"/>
      <c r="CM6" s="593"/>
      <c r="CN6" s="593"/>
      <c r="CO6" s="593"/>
      <c r="CP6" s="593"/>
      <c r="CQ6" s="593"/>
      <c r="CR6" s="593"/>
      <c r="CS6" s="593"/>
      <c r="CT6" s="593"/>
      <c r="CU6" s="593"/>
      <c r="CV6" s="593"/>
      <c r="CW6" s="593"/>
      <c r="CX6" s="593"/>
      <c r="CY6" s="593"/>
      <c r="CZ6" s="593"/>
      <c r="DA6" s="593"/>
      <c r="DB6" s="593"/>
      <c r="DC6" s="593"/>
      <c r="DD6" s="593"/>
      <c r="DE6" s="593"/>
      <c r="DF6" s="593"/>
      <c r="DG6" s="593"/>
      <c r="DH6" s="593"/>
      <c r="DI6" s="593"/>
      <c r="DJ6" s="593"/>
      <c r="DK6" s="593"/>
      <c r="DL6" s="593"/>
      <c r="DM6" s="593"/>
      <c r="DN6" s="593"/>
      <c r="DO6" s="593"/>
      <c r="DP6" s="593"/>
      <c r="DQ6" s="593"/>
      <c r="DR6" s="593"/>
      <c r="DS6" s="593"/>
      <c r="DT6" s="593"/>
      <c r="DU6" s="593"/>
      <c r="DV6" s="593"/>
      <c r="DW6" s="593"/>
      <c r="DX6" s="593"/>
      <c r="DY6" s="593"/>
      <c r="DZ6" s="593"/>
      <c r="EA6" s="593"/>
      <c r="EB6" s="593"/>
      <c r="EC6" s="593"/>
      <c r="ED6" s="593"/>
      <c r="EE6" s="593"/>
      <c r="EF6" s="593"/>
      <c r="EG6" s="593"/>
      <c r="EH6" s="593"/>
      <c r="EI6" s="593"/>
      <c r="EJ6" s="593"/>
      <c r="EK6" s="593"/>
      <c r="EL6" s="593"/>
      <c r="EM6" s="593"/>
      <c r="EN6" s="593"/>
      <c r="EO6" s="593"/>
      <c r="EP6" s="593"/>
      <c r="EQ6" s="593"/>
      <c r="ER6" s="593"/>
      <c r="ES6" s="593"/>
      <c r="ET6" s="593"/>
      <c r="EU6" s="593"/>
      <c r="EV6" s="593"/>
      <c r="EW6" s="593"/>
      <c r="EX6" s="593"/>
      <c r="EY6" s="593"/>
      <c r="EZ6" s="593"/>
      <c r="FA6" s="593"/>
      <c r="FB6" s="593"/>
      <c r="FC6" s="593"/>
      <c r="FD6" s="593"/>
      <c r="FE6" s="593"/>
      <c r="FF6" s="593"/>
      <c r="FG6" s="593"/>
      <c r="FH6" s="593"/>
      <c r="FI6" s="593"/>
      <c r="FJ6" s="593"/>
    </row>
    <row r="7" spans="1:184" ht="9" customHeight="1" x14ac:dyDescent="0.2">
      <c r="BO7" s="598">
        <v>2024</v>
      </c>
      <c r="BP7" s="598"/>
      <c r="BQ7" s="598"/>
      <c r="BR7" s="598"/>
      <c r="BS7" s="598"/>
      <c r="BT7" s="598"/>
      <c r="BU7" s="598"/>
      <c r="BV7" s="598"/>
      <c r="BW7" s="598"/>
      <c r="BX7" s="598"/>
      <c r="BY7" s="598"/>
      <c r="BZ7" s="598"/>
      <c r="CA7" s="598"/>
      <c r="CB7" s="598"/>
      <c r="CC7" s="598"/>
      <c r="CD7" s="598"/>
      <c r="CE7" s="598"/>
      <c r="CF7" s="598"/>
      <c r="CG7" s="598"/>
      <c r="CH7" s="598"/>
      <c r="CI7" s="598"/>
      <c r="CJ7" s="598"/>
    </row>
    <row r="8" spans="1:184" ht="6.75" customHeight="1" x14ac:dyDescent="0.2">
      <c r="BO8" s="599"/>
      <c r="BP8" s="599"/>
      <c r="BQ8" s="599"/>
      <c r="BR8" s="599"/>
      <c r="BS8" s="599"/>
      <c r="BT8" s="599"/>
      <c r="BU8" s="599"/>
      <c r="BV8" s="599"/>
      <c r="BW8" s="599"/>
      <c r="BX8" s="599"/>
      <c r="BY8" s="599"/>
      <c r="BZ8" s="599"/>
      <c r="CA8" s="599"/>
      <c r="CB8" s="599"/>
      <c r="CC8" s="599"/>
      <c r="CD8" s="599"/>
      <c r="CE8" s="599"/>
      <c r="CF8" s="599"/>
      <c r="CG8" s="599"/>
      <c r="CH8" s="599"/>
      <c r="CI8" s="599"/>
      <c r="CJ8" s="599"/>
    </row>
    <row r="9" spans="1:184" s="320" customFormat="1" ht="12.75" customHeight="1" x14ac:dyDescent="0.25">
      <c r="A9" s="583" t="s">
        <v>48</v>
      </c>
      <c r="B9" s="584"/>
      <c r="C9" s="584"/>
      <c r="D9" s="584"/>
      <c r="E9" s="584"/>
      <c r="F9" s="585"/>
      <c r="G9" s="583" t="s">
        <v>233</v>
      </c>
      <c r="H9" s="584"/>
      <c r="I9" s="584"/>
      <c r="J9" s="584"/>
      <c r="K9" s="584"/>
      <c r="L9" s="584"/>
      <c r="M9" s="584"/>
      <c r="N9" s="584"/>
      <c r="O9" s="584"/>
      <c r="P9" s="584"/>
      <c r="Q9" s="584"/>
      <c r="R9" s="584"/>
      <c r="S9" s="584"/>
      <c r="T9" s="584"/>
      <c r="U9" s="584"/>
      <c r="V9" s="584"/>
      <c r="W9" s="584"/>
      <c r="X9" s="584"/>
      <c r="Y9" s="584"/>
      <c r="Z9" s="584"/>
      <c r="AA9" s="584"/>
      <c r="AB9" s="584"/>
      <c r="AC9" s="585"/>
      <c r="AD9" s="583" t="s">
        <v>49</v>
      </c>
      <c r="AE9" s="584"/>
      <c r="AF9" s="584"/>
      <c r="AG9" s="584"/>
      <c r="AH9" s="584"/>
      <c r="AI9" s="584"/>
      <c r="AJ9" s="584"/>
      <c r="AK9" s="584"/>
      <c r="AL9" s="584"/>
      <c r="AM9" s="584"/>
      <c r="AN9" s="584"/>
      <c r="AO9" s="584"/>
      <c r="AP9" s="584"/>
      <c r="AQ9" s="584"/>
      <c r="AR9" s="584"/>
      <c r="AS9" s="585"/>
      <c r="AT9" s="565" t="s">
        <v>50</v>
      </c>
      <c r="AU9" s="566"/>
      <c r="AV9" s="566"/>
      <c r="AW9" s="566"/>
      <c r="AX9" s="566"/>
      <c r="AY9" s="566"/>
      <c r="AZ9" s="566"/>
      <c r="BA9" s="566"/>
      <c r="BB9" s="566"/>
      <c r="BC9" s="566"/>
      <c r="BD9" s="566"/>
      <c r="BE9" s="566"/>
      <c r="BF9" s="566"/>
      <c r="BG9" s="566"/>
      <c r="BH9" s="566"/>
      <c r="BI9" s="566"/>
      <c r="BJ9" s="566"/>
      <c r="BK9" s="566"/>
      <c r="BL9" s="566"/>
      <c r="BM9" s="566"/>
      <c r="BN9" s="566"/>
      <c r="BO9" s="566"/>
      <c r="BP9" s="566"/>
      <c r="BQ9" s="566"/>
      <c r="BR9" s="566"/>
      <c r="BS9" s="566"/>
      <c r="BT9" s="566"/>
      <c r="BU9" s="566"/>
      <c r="BV9" s="566"/>
      <c r="BW9" s="566"/>
      <c r="BX9" s="566"/>
      <c r="BY9" s="566"/>
      <c r="BZ9" s="566"/>
      <c r="CA9" s="566"/>
      <c r="CB9" s="566"/>
      <c r="CC9" s="566"/>
      <c r="CD9" s="566"/>
      <c r="CE9" s="566"/>
      <c r="CF9" s="566"/>
      <c r="CG9" s="566"/>
      <c r="CH9" s="566"/>
      <c r="CI9" s="566"/>
      <c r="CJ9" s="566"/>
      <c r="CK9" s="566"/>
      <c r="CL9" s="566"/>
      <c r="CM9" s="566"/>
      <c r="CN9" s="566"/>
      <c r="CO9" s="566"/>
      <c r="CP9" s="566"/>
      <c r="CQ9" s="566"/>
      <c r="CR9" s="566"/>
      <c r="CS9" s="566"/>
      <c r="CT9" s="566"/>
      <c r="CU9" s="566"/>
      <c r="CV9" s="566"/>
      <c r="CW9" s="566"/>
      <c r="CX9" s="566"/>
      <c r="CY9" s="566"/>
      <c r="CZ9" s="566"/>
      <c r="DA9" s="566"/>
      <c r="DB9" s="566"/>
      <c r="DC9" s="566"/>
      <c r="DD9" s="566"/>
      <c r="DE9" s="566"/>
      <c r="DF9" s="566"/>
      <c r="DG9" s="566"/>
      <c r="DH9" s="566"/>
      <c r="DI9" s="566"/>
      <c r="DJ9" s="566"/>
      <c r="DK9" s="566"/>
      <c r="DL9" s="566"/>
      <c r="DM9" s="567"/>
      <c r="DN9" s="583" t="s">
        <v>51</v>
      </c>
      <c r="DO9" s="584"/>
      <c r="DP9" s="584"/>
      <c r="DQ9" s="584"/>
      <c r="DR9" s="584"/>
      <c r="DS9" s="584"/>
      <c r="DT9" s="584"/>
      <c r="DU9" s="584"/>
      <c r="DV9" s="584"/>
      <c r="DW9" s="584"/>
      <c r="DX9" s="584"/>
      <c r="DY9" s="584"/>
      <c r="DZ9" s="584"/>
      <c r="EA9" s="584"/>
      <c r="EB9" s="584"/>
      <c r="EC9" s="585"/>
      <c r="ED9" s="583" t="s">
        <v>97</v>
      </c>
      <c r="EE9" s="584"/>
      <c r="EF9" s="584"/>
      <c r="EG9" s="584"/>
      <c r="EH9" s="584"/>
      <c r="EI9" s="584"/>
      <c r="EJ9" s="584"/>
      <c r="EK9" s="584"/>
      <c r="EL9" s="584"/>
      <c r="EM9" s="584"/>
      <c r="EN9" s="584"/>
      <c r="EO9" s="584"/>
      <c r="EP9" s="584"/>
      <c r="EQ9" s="584"/>
      <c r="ER9" s="584"/>
      <c r="ES9" s="585"/>
      <c r="ET9" s="583" t="s">
        <v>98</v>
      </c>
      <c r="EU9" s="584"/>
      <c r="EV9" s="584"/>
      <c r="EW9" s="584"/>
      <c r="EX9" s="584"/>
      <c r="EY9" s="584"/>
      <c r="EZ9" s="584"/>
      <c r="FA9" s="584"/>
      <c r="FB9" s="584"/>
      <c r="FC9" s="584"/>
      <c r="FD9" s="584"/>
      <c r="FE9" s="584"/>
      <c r="FF9" s="584"/>
      <c r="FG9" s="584"/>
      <c r="FH9" s="584"/>
      <c r="FI9" s="584"/>
      <c r="FJ9" s="585"/>
    </row>
    <row r="10" spans="1:184" s="320" customFormat="1" ht="18" customHeight="1" x14ac:dyDescent="0.25">
      <c r="A10" s="594"/>
      <c r="B10" s="595"/>
      <c r="C10" s="595"/>
      <c r="D10" s="595"/>
      <c r="E10" s="595"/>
      <c r="F10" s="596"/>
      <c r="G10" s="594"/>
      <c r="H10" s="595"/>
      <c r="I10" s="595"/>
      <c r="J10" s="595"/>
      <c r="K10" s="595"/>
      <c r="L10" s="595"/>
      <c r="M10" s="595"/>
      <c r="N10" s="595"/>
      <c r="O10" s="595"/>
      <c r="P10" s="595"/>
      <c r="Q10" s="595"/>
      <c r="R10" s="595"/>
      <c r="S10" s="595"/>
      <c r="T10" s="595"/>
      <c r="U10" s="595"/>
      <c r="V10" s="595"/>
      <c r="W10" s="595"/>
      <c r="X10" s="595"/>
      <c r="Y10" s="595"/>
      <c r="Z10" s="595"/>
      <c r="AA10" s="595"/>
      <c r="AB10" s="595"/>
      <c r="AC10" s="596"/>
      <c r="AD10" s="594"/>
      <c r="AE10" s="595"/>
      <c r="AF10" s="595"/>
      <c r="AG10" s="595"/>
      <c r="AH10" s="595"/>
      <c r="AI10" s="595"/>
      <c r="AJ10" s="595"/>
      <c r="AK10" s="595"/>
      <c r="AL10" s="595"/>
      <c r="AM10" s="595"/>
      <c r="AN10" s="595"/>
      <c r="AO10" s="595"/>
      <c r="AP10" s="595"/>
      <c r="AQ10" s="595"/>
      <c r="AR10" s="595"/>
      <c r="AS10" s="596"/>
      <c r="AT10" s="583" t="s">
        <v>2</v>
      </c>
      <c r="AU10" s="584"/>
      <c r="AV10" s="584"/>
      <c r="AW10" s="584"/>
      <c r="AX10" s="584"/>
      <c r="AY10" s="584"/>
      <c r="AZ10" s="584"/>
      <c r="BA10" s="584"/>
      <c r="BB10" s="584"/>
      <c r="BC10" s="584"/>
      <c r="BD10" s="584"/>
      <c r="BE10" s="584"/>
      <c r="BF10" s="584"/>
      <c r="BG10" s="584"/>
      <c r="BH10" s="584"/>
      <c r="BI10" s="584"/>
      <c r="BJ10" s="585"/>
      <c r="BK10" s="565" t="s">
        <v>3</v>
      </c>
      <c r="BL10" s="566"/>
      <c r="BM10" s="566"/>
      <c r="BN10" s="566"/>
      <c r="BO10" s="566"/>
      <c r="BP10" s="566"/>
      <c r="BQ10" s="566"/>
      <c r="BR10" s="566"/>
      <c r="BS10" s="566"/>
      <c r="BT10" s="566"/>
      <c r="BU10" s="566"/>
      <c r="BV10" s="566"/>
      <c r="BW10" s="566"/>
      <c r="BX10" s="566"/>
      <c r="BY10" s="566"/>
      <c r="BZ10" s="566"/>
      <c r="CA10" s="566"/>
      <c r="CB10" s="566"/>
      <c r="CC10" s="566"/>
      <c r="CD10" s="566"/>
      <c r="CE10" s="566"/>
      <c r="CF10" s="566"/>
      <c r="CG10" s="566"/>
      <c r="CH10" s="566"/>
      <c r="CI10" s="566"/>
      <c r="CJ10" s="566"/>
      <c r="CK10" s="566"/>
      <c r="CL10" s="566"/>
      <c r="CM10" s="566"/>
      <c r="CN10" s="566"/>
      <c r="CO10" s="566"/>
      <c r="CP10" s="566"/>
      <c r="CQ10" s="566"/>
      <c r="CR10" s="566"/>
      <c r="CS10" s="566"/>
      <c r="CT10" s="566"/>
      <c r="CU10" s="566"/>
      <c r="CV10" s="566"/>
      <c r="CW10" s="566"/>
      <c r="CX10" s="566"/>
      <c r="CY10" s="566"/>
      <c r="CZ10" s="566"/>
      <c r="DA10" s="566"/>
      <c r="DB10" s="566"/>
      <c r="DC10" s="566"/>
      <c r="DD10" s="566"/>
      <c r="DE10" s="566"/>
      <c r="DF10" s="566"/>
      <c r="DG10" s="566"/>
      <c r="DH10" s="566"/>
      <c r="DI10" s="566"/>
      <c r="DJ10" s="566"/>
      <c r="DK10" s="566"/>
      <c r="DL10" s="566"/>
      <c r="DM10" s="567"/>
      <c r="DN10" s="594"/>
      <c r="DO10" s="595"/>
      <c r="DP10" s="595"/>
      <c r="DQ10" s="595"/>
      <c r="DR10" s="595"/>
      <c r="DS10" s="595"/>
      <c r="DT10" s="595"/>
      <c r="DU10" s="595"/>
      <c r="DV10" s="595"/>
      <c r="DW10" s="595"/>
      <c r="DX10" s="595"/>
      <c r="DY10" s="595"/>
      <c r="DZ10" s="595"/>
      <c r="EA10" s="595"/>
      <c r="EB10" s="595"/>
      <c r="EC10" s="596"/>
      <c r="ED10" s="594"/>
      <c r="EE10" s="595"/>
      <c r="EF10" s="595"/>
      <c r="EG10" s="595"/>
      <c r="EH10" s="595"/>
      <c r="EI10" s="595"/>
      <c r="EJ10" s="595"/>
      <c r="EK10" s="595"/>
      <c r="EL10" s="595"/>
      <c r="EM10" s="595"/>
      <c r="EN10" s="595"/>
      <c r="EO10" s="595"/>
      <c r="EP10" s="595"/>
      <c r="EQ10" s="595"/>
      <c r="ER10" s="595"/>
      <c r="ES10" s="596"/>
      <c r="ET10" s="594"/>
      <c r="EU10" s="595"/>
      <c r="EV10" s="595"/>
      <c r="EW10" s="595"/>
      <c r="EX10" s="595"/>
      <c r="EY10" s="595"/>
      <c r="EZ10" s="595"/>
      <c r="FA10" s="595"/>
      <c r="FB10" s="595"/>
      <c r="FC10" s="595"/>
      <c r="FD10" s="595"/>
      <c r="FE10" s="595"/>
      <c r="FF10" s="595"/>
      <c r="FG10" s="595"/>
      <c r="FH10" s="595"/>
      <c r="FI10" s="595"/>
      <c r="FJ10" s="596"/>
    </row>
    <row r="11" spans="1:184" s="320" customFormat="1" ht="39" customHeight="1" x14ac:dyDescent="0.25">
      <c r="A11" s="586"/>
      <c r="B11" s="587"/>
      <c r="C11" s="587"/>
      <c r="D11" s="587"/>
      <c r="E11" s="587"/>
      <c r="F11" s="588"/>
      <c r="G11" s="586"/>
      <c r="H11" s="587"/>
      <c r="I11" s="587"/>
      <c r="J11" s="587"/>
      <c r="K11" s="587"/>
      <c r="L11" s="587"/>
      <c r="M11" s="587"/>
      <c r="N11" s="587"/>
      <c r="O11" s="587"/>
      <c r="P11" s="587"/>
      <c r="Q11" s="587"/>
      <c r="R11" s="587"/>
      <c r="S11" s="587"/>
      <c r="T11" s="587"/>
      <c r="U11" s="587"/>
      <c r="V11" s="587"/>
      <c r="W11" s="587"/>
      <c r="X11" s="587"/>
      <c r="Y11" s="587"/>
      <c r="Z11" s="587"/>
      <c r="AA11" s="587"/>
      <c r="AB11" s="587"/>
      <c r="AC11" s="588"/>
      <c r="AD11" s="586"/>
      <c r="AE11" s="587"/>
      <c r="AF11" s="587"/>
      <c r="AG11" s="587"/>
      <c r="AH11" s="587"/>
      <c r="AI11" s="587"/>
      <c r="AJ11" s="587"/>
      <c r="AK11" s="587"/>
      <c r="AL11" s="587"/>
      <c r="AM11" s="587"/>
      <c r="AN11" s="587"/>
      <c r="AO11" s="587"/>
      <c r="AP11" s="587"/>
      <c r="AQ11" s="587"/>
      <c r="AR11" s="587"/>
      <c r="AS11" s="588"/>
      <c r="AT11" s="586"/>
      <c r="AU11" s="587"/>
      <c r="AV11" s="587"/>
      <c r="AW11" s="587"/>
      <c r="AX11" s="587"/>
      <c r="AY11" s="587"/>
      <c r="AZ11" s="587"/>
      <c r="BA11" s="587"/>
      <c r="BB11" s="587"/>
      <c r="BC11" s="587"/>
      <c r="BD11" s="587"/>
      <c r="BE11" s="587"/>
      <c r="BF11" s="587"/>
      <c r="BG11" s="587"/>
      <c r="BH11" s="587"/>
      <c r="BI11" s="587"/>
      <c r="BJ11" s="588"/>
      <c r="BK11" s="589" t="s">
        <v>52</v>
      </c>
      <c r="BL11" s="589"/>
      <c r="BM11" s="589"/>
      <c r="BN11" s="589"/>
      <c r="BO11" s="589"/>
      <c r="BP11" s="589"/>
      <c r="BQ11" s="589"/>
      <c r="BR11" s="589"/>
      <c r="BS11" s="589"/>
      <c r="BT11" s="589"/>
      <c r="BU11" s="589"/>
      <c r="BV11" s="589"/>
      <c r="BW11" s="589"/>
      <c r="BX11" s="589"/>
      <c r="BY11" s="589"/>
      <c r="BZ11" s="589"/>
      <c r="CA11" s="589"/>
      <c r="CB11" s="589"/>
      <c r="CC11" s="589" t="s">
        <v>53</v>
      </c>
      <c r="CD11" s="589"/>
      <c r="CE11" s="589"/>
      <c r="CF11" s="589"/>
      <c r="CG11" s="589"/>
      <c r="CH11" s="589"/>
      <c r="CI11" s="589"/>
      <c r="CJ11" s="589"/>
      <c r="CK11" s="589"/>
      <c r="CL11" s="589"/>
      <c r="CM11" s="589"/>
      <c r="CN11" s="589"/>
      <c r="CO11" s="589"/>
      <c r="CP11" s="589"/>
      <c r="CQ11" s="589"/>
      <c r="CR11" s="589"/>
      <c r="CS11" s="589"/>
      <c r="CT11" s="589"/>
      <c r="CU11" s="589"/>
      <c r="CV11" s="589" t="s">
        <v>54</v>
      </c>
      <c r="CW11" s="589"/>
      <c r="CX11" s="589"/>
      <c r="CY11" s="589"/>
      <c r="CZ11" s="589"/>
      <c r="DA11" s="589"/>
      <c r="DB11" s="589"/>
      <c r="DC11" s="589"/>
      <c r="DD11" s="589"/>
      <c r="DE11" s="589"/>
      <c r="DF11" s="589"/>
      <c r="DG11" s="589"/>
      <c r="DH11" s="589"/>
      <c r="DI11" s="589"/>
      <c r="DJ11" s="589"/>
      <c r="DK11" s="589"/>
      <c r="DL11" s="589"/>
      <c r="DM11" s="589"/>
      <c r="DN11" s="586"/>
      <c r="DO11" s="587"/>
      <c r="DP11" s="587"/>
      <c r="DQ11" s="587"/>
      <c r="DR11" s="587"/>
      <c r="DS11" s="587"/>
      <c r="DT11" s="587"/>
      <c r="DU11" s="587"/>
      <c r="DV11" s="587"/>
      <c r="DW11" s="587"/>
      <c r="DX11" s="587"/>
      <c r="DY11" s="587"/>
      <c r="DZ11" s="587"/>
      <c r="EA11" s="587"/>
      <c r="EB11" s="587"/>
      <c r="EC11" s="588"/>
      <c r="ED11" s="586"/>
      <c r="EE11" s="587"/>
      <c r="EF11" s="587"/>
      <c r="EG11" s="587"/>
      <c r="EH11" s="587"/>
      <c r="EI11" s="587"/>
      <c r="EJ11" s="587"/>
      <c r="EK11" s="587"/>
      <c r="EL11" s="587"/>
      <c r="EM11" s="587"/>
      <c r="EN11" s="587"/>
      <c r="EO11" s="587"/>
      <c r="EP11" s="587"/>
      <c r="EQ11" s="587"/>
      <c r="ER11" s="587"/>
      <c r="ES11" s="588"/>
      <c r="ET11" s="586"/>
      <c r="EU11" s="587"/>
      <c r="EV11" s="587"/>
      <c r="EW11" s="587"/>
      <c r="EX11" s="587"/>
      <c r="EY11" s="587"/>
      <c r="EZ11" s="587"/>
      <c r="FA11" s="587"/>
      <c r="FB11" s="587"/>
      <c r="FC11" s="587"/>
      <c r="FD11" s="587"/>
      <c r="FE11" s="587"/>
      <c r="FF11" s="587"/>
      <c r="FG11" s="587"/>
      <c r="FH11" s="587"/>
      <c r="FI11" s="587"/>
      <c r="FJ11" s="588"/>
    </row>
    <row r="12" spans="1:184" s="213" customFormat="1" x14ac:dyDescent="0.25">
      <c r="A12" s="582">
        <v>1</v>
      </c>
      <c r="B12" s="582"/>
      <c r="C12" s="582"/>
      <c r="D12" s="582"/>
      <c r="E12" s="582"/>
      <c r="F12" s="582"/>
      <c r="G12" s="582">
        <v>2</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v>3</v>
      </c>
      <c r="AE12" s="582"/>
      <c r="AF12" s="582"/>
      <c r="AG12" s="582"/>
      <c r="AH12" s="582"/>
      <c r="AI12" s="582"/>
      <c r="AJ12" s="582"/>
      <c r="AK12" s="582"/>
      <c r="AL12" s="582"/>
      <c r="AM12" s="582"/>
      <c r="AN12" s="582"/>
      <c r="AO12" s="582"/>
      <c r="AP12" s="582"/>
      <c r="AQ12" s="582"/>
      <c r="AR12" s="582"/>
      <c r="AS12" s="582"/>
      <c r="AT12" s="582">
        <v>4</v>
      </c>
      <c r="AU12" s="582"/>
      <c r="AV12" s="582"/>
      <c r="AW12" s="582"/>
      <c r="AX12" s="582"/>
      <c r="AY12" s="582"/>
      <c r="AZ12" s="582"/>
      <c r="BA12" s="582"/>
      <c r="BB12" s="582"/>
      <c r="BC12" s="582"/>
      <c r="BD12" s="582"/>
      <c r="BE12" s="582"/>
      <c r="BF12" s="582"/>
      <c r="BG12" s="582"/>
      <c r="BH12" s="582"/>
      <c r="BI12" s="582"/>
      <c r="BJ12" s="582"/>
      <c r="BK12" s="582">
        <v>5</v>
      </c>
      <c r="BL12" s="582"/>
      <c r="BM12" s="582"/>
      <c r="BN12" s="582"/>
      <c r="BO12" s="582"/>
      <c r="BP12" s="582"/>
      <c r="BQ12" s="582"/>
      <c r="BR12" s="582"/>
      <c r="BS12" s="582"/>
      <c r="BT12" s="582"/>
      <c r="BU12" s="582"/>
      <c r="BV12" s="582"/>
      <c r="BW12" s="582"/>
      <c r="BX12" s="582"/>
      <c r="BY12" s="582"/>
      <c r="BZ12" s="582"/>
      <c r="CA12" s="582"/>
      <c r="CB12" s="582"/>
      <c r="CC12" s="582">
        <v>6</v>
      </c>
      <c r="CD12" s="582"/>
      <c r="CE12" s="582"/>
      <c r="CF12" s="582"/>
      <c r="CG12" s="582"/>
      <c r="CH12" s="582"/>
      <c r="CI12" s="582"/>
      <c r="CJ12" s="582"/>
      <c r="CK12" s="582"/>
      <c r="CL12" s="582"/>
      <c r="CM12" s="582"/>
      <c r="CN12" s="582"/>
      <c r="CO12" s="582"/>
      <c r="CP12" s="582"/>
      <c r="CQ12" s="582"/>
      <c r="CR12" s="582"/>
      <c r="CS12" s="582"/>
      <c r="CT12" s="582"/>
      <c r="CU12" s="582"/>
      <c r="CV12" s="582">
        <v>7</v>
      </c>
      <c r="CW12" s="582"/>
      <c r="CX12" s="582"/>
      <c r="CY12" s="582"/>
      <c r="CZ12" s="582"/>
      <c r="DA12" s="582"/>
      <c r="DB12" s="582"/>
      <c r="DC12" s="582"/>
      <c r="DD12" s="582"/>
      <c r="DE12" s="582"/>
      <c r="DF12" s="582"/>
      <c r="DG12" s="582"/>
      <c r="DH12" s="582"/>
      <c r="DI12" s="582"/>
      <c r="DJ12" s="582"/>
      <c r="DK12" s="582"/>
      <c r="DL12" s="582"/>
      <c r="DM12" s="582"/>
      <c r="DN12" s="582">
        <v>8</v>
      </c>
      <c r="DO12" s="582"/>
      <c r="DP12" s="582"/>
      <c r="DQ12" s="582"/>
      <c r="DR12" s="582"/>
      <c r="DS12" s="582"/>
      <c r="DT12" s="582"/>
      <c r="DU12" s="582"/>
      <c r="DV12" s="582"/>
      <c r="DW12" s="582"/>
      <c r="DX12" s="582"/>
      <c r="DY12" s="582"/>
      <c r="DZ12" s="582"/>
      <c r="EA12" s="582"/>
      <c r="EB12" s="582"/>
      <c r="EC12" s="582"/>
      <c r="ED12" s="582">
        <v>9</v>
      </c>
      <c r="EE12" s="582"/>
      <c r="EF12" s="582"/>
      <c r="EG12" s="582"/>
      <c r="EH12" s="582"/>
      <c r="EI12" s="582"/>
      <c r="EJ12" s="582"/>
      <c r="EK12" s="582"/>
      <c r="EL12" s="582"/>
      <c r="EM12" s="582"/>
      <c r="EN12" s="582"/>
      <c r="EO12" s="582"/>
      <c r="EP12" s="582"/>
      <c r="EQ12" s="582"/>
      <c r="ER12" s="582"/>
      <c r="ES12" s="582"/>
      <c r="ET12" s="582">
        <v>10</v>
      </c>
      <c r="EU12" s="582"/>
      <c r="EV12" s="582"/>
      <c r="EW12" s="582"/>
      <c r="EX12" s="582"/>
      <c r="EY12" s="582"/>
      <c r="EZ12" s="582"/>
      <c r="FA12" s="582"/>
      <c r="FB12" s="582"/>
      <c r="FC12" s="582"/>
      <c r="FD12" s="582"/>
      <c r="FE12" s="582"/>
      <c r="FF12" s="582"/>
      <c r="FG12" s="582"/>
      <c r="FH12" s="582"/>
      <c r="FI12" s="582"/>
      <c r="FJ12" s="582"/>
    </row>
    <row r="13" spans="1:184" s="214" customFormat="1" ht="24.75" customHeight="1" x14ac:dyDescent="0.25">
      <c r="A13" s="368" t="s">
        <v>219</v>
      </c>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566" t="s">
        <v>237</v>
      </c>
      <c r="BL13" s="566"/>
      <c r="BM13" s="566"/>
      <c r="BN13" s="566"/>
      <c r="BO13" s="566"/>
      <c r="BP13" s="566"/>
      <c r="BQ13" s="566"/>
      <c r="BR13" s="566"/>
      <c r="BS13" s="566"/>
      <c r="BT13" s="566"/>
      <c r="BU13" s="566"/>
      <c r="BV13" s="566"/>
      <c r="BW13" s="566"/>
      <c r="BX13" s="566"/>
      <c r="BY13" s="566"/>
      <c r="BZ13" s="566"/>
      <c r="CA13" s="566"/>
      <c r="CB13" s="566"/>
      <c r="CC13" s="566"/>
      <c r="CD13" s="566"/>
      <c r="CE13" s="566"/>
      <c r="CF13" s="566"/>
      <c r="CG13" s="566"/>
      <c r="CH13" s="566"/>
      <c r="CI13" s="566"/>
      <c r="CJ13" s="566"/>
      <c r="CK13" s="566"/>
      <c r="CL13" s="566"/>
      <c r="CM13" s="566"/>
      <c r="CN13" s="566"/>
      <c r="CO13" s="566"/>
      <c r="CP13" s="566"/>
      <c r="CQ13" s="566"/>
      <c r="CR13" s="566"/>
      <c r="CS13" s="566"/>
      <c r="CT13" s="566"/>
      <c r="CU13" s="566"/>
      <c r="CV13" s="369"/>
      <c r="CW13" s="369"/>
      <c r="CX13" s="369"/>
      <c r="CY13" s="369"/>
      <c r="CZ13" s="369"/>
      <c r="DA13" s="369"/>
      <c r="DB13" s="369"/>
      <c r="DC13" s="369"/>
      <c r="DD13" s="369"/>
      <c r="DE13" s="369"/>
      <c r="DF13" s="369"/>
      <c r="DG13" s="369"/>
      <c r="DH13" s="369"/>
      <c r="DI13" s="369"/>
      <c r="DJ13" s="369"/>
      <c r="DK13" s="369"/>
      <c r="DL13" s="369"/>
      <c r="DM13" s="369"/>
      <c r="DN13" s="369"/>
      <c r="DO13" s="369"/>
      <c r="DP13" s="369"/>
      <c r="DQ13" s="369"/>
      <c r="DR13" s="369"/>
      <c r="DS13" s="369"/>
      <c r="DT13" s="369"/>
      <c r="DU13" s="369"/>
      <c r="DV13" s="369"/>
      <c r="DW13" s="369"/>
      <c r="DX13" s="369"/>
      <c r="DY13" s="369"/>
      <c r="DZ13" s="369"/>
      <c r="EA13" s="369"/>
      <c r="EB13" s="369"/>
      <c r="EC13" s="369"/>
      <c r="ED13" s="369"/>
      <c r="EE13" s="369"/>
      <c r="EF13" s="369"/>
      <c r="EG13" s="369"/>
      <c r="EH13" s="369"/>
      <c r="EI13" s="369"/>
      <c r="EJ13" s="369"/>
      <c r="EK13" s="369"/>
      <c r="EL13" s="369"/>
      <c r="EM13" s="369"/>
      <c r="EN13" s="369"/>
      <c r="EO13" s="369"/>
      <c r="EP13" s="369"/>
      <c r="EQ13" s="369"/>
      <c r="ER13" s="369"/>
      <c r="ES13" s="369"/>
      <c r="ET13" s="369"/>
      <c r="EU13" s="369"/>
      <c r="EV13" s="369"/>
      <c r="EW13" s="369"/>
      <c r="EX13" s="369"/>
      <c r="EY13" s="369"/>
      <c r="EZ13" s="369"/>
      <c r="FA13" s="369"/>
      <c r="FB13" s="369"/>
      <c r="FC13" s="369"/>
      <c r="FD13" s="369"/>
      <c r="FE13" s="369"/>
      <c r="FF13" s="369"/>
      <c r="FG13" s="369"/>
      <c r="FH13" s="369"/>
      <c r="FI13" s="369"/>
      <c r="FJ13" s="370"/>
    </row>
    <row r="14" spans="1:184" s="214" customFormat="1" ht="14.25" customHeight="1" x14ac:dyDescent="0.25">
      <c r="A14" s="561" t="s">
        <v>66</v>
      </c>
      <c r="B14" s="561"/>
      <c r="C14" s="561"/>
      <c r="D14" s="561"/>
      <c r="E14" s="561"/>
      <c r="F14" s="561"/>
      <c r="G14" s="581" t="s">
        <v>408</v>
      </c>
      <c r="H14" s="581"/>
      <c r="I14" s="581"/>
      <c r="J14" s="581"/>
      <c r="K14" s="581"/>
      <c r="L14" s="581"/>
      <c r="M14" s="581"/>
      <c r="N14" s="581"/>
      <c r="O14" s="581"/>
      <c r="P14" s="581"/>
      <c r="Q14" s="581"/>
      <c r="R14" s="581"/>
      <c r="S14" s="581"/>
      <c r="T14" s="581"/>
      <c r="U14" s="581"/>
      <c r="V14" s="581"/>
      <c r="W14" s="581"/>
      <c r="X14" s="581"/>
      <c r="Y14" s="581"/>
      <c r="Z14" s="581"/>
      <c r="AA14" s="581"/>
      <c r="AB14" s="581"/>
      <c r="AC14" s="581"/>
      <c r="AD14" s="559">
        <v>1</v>
      </c>
      <c r="AE14" s="559"/>
      <c r="AF14" s="559"/>
      <c r="AG14" s="559"/>
      <c r="AH14" s="559"/>
      <c r="AI14" s="559"/>
      <c r="AJ14" s="559"/>
      <c r="AK14" s="559"/>
      <c r="AL14" s="559"/>
      <c r="AM14" s="559"/>
      <c r="AN14" s="559"/>
      <c r="AO14" s="559"/>
      <c r="AP14" s="559"/>
      <c r="AQ14" s="559"/>
      <c r="AR14" s="559"/>
      <c r="AS14" s="559"/>
      <c r="AT14" s="555">
        <f>BK14+CC14+CV14</f>
        <v>160000</v>
      </c>
      <c r="AU14" s="559"/>
      <c r="AV14" s="559"/>
      <c r="AW14" s="559"/>
      <c r="AX14" s="559"/>
      <c r="AY14" s="559"/>
      <c r="AZ14" s="559"/>
      <c r="BA14" s="559"/>
      <c r="BB14" s="559"/>
      <c r="BC14" s="559"/>
      <c r="BD14" s="559"/>
      <c r="BE14" s="559"/>
      <c r="BF14" s="559"/>
      <c r="BG14" s="559"/>
      <c r="BH14" s="559"/>
      <c r="BI14" s="559"/>
      <c r="BJ14" s="559"/>
      <c r="BK14" s="555">
        <v>51695</v>
      </c>
      <c r="BL14" s="555"/>
      <c r="BM14" s="555"/>
      <c r="BN14" s="555"/>
      <c r="BO14" s="555"/>
      <c r="BP14" s="555"/>
      <c r="BQ14" s="555"/>
      <c r="BR14" s="555"/>
      <c r="BS14" s="555"/>
      <c r="BT14" s="555"/>
      <c r="BU14" s="555"/>
      <c r="BV14" s="555"/>
      <c r="BW14" s="555"/>
      <c r="BX14" s="555"/>
      <c r="BY14" s="555"/>
      <c r="BZ14" s="555"/>
      <c r="CA14" s="555"/>
      <c r="CB14" s="555"/>
      <c r="CC14" s="555">
        <v>68815.05</v>
      </c>
      <c r="CD14" s="555"/>
      <c r="CE14" s="555"/>
      <c r="CF14" s="555"/>
      <c r="CG14" s="555"/>
      <c r="CH14" s="555"/>
      <c r="CI14" s="555"/>
      <c r="CJ14" s="555"/>
      <c r="CK14" s="555"/>
      <c r="CL14" s="555"/>
      <c r="CM14" s="555"/>
      <c r="CN14" s="555"/>
      <c r="CO14" s="555"/>
      <c r="CP14" s="555"/>
      <c r="CQ14" s="555"/>
      <c r="CR14" s="555"/>
      <c r="CS14" s="555"/>
      <c r="CT14" s="555"/>
      <c r="CU14" s="555"/>
      <c r="CV14" s="555">
        <f>35989.95+3500</f>
        <v>39489.949999999997</v>
      </c>
      <c r="CW14" s="555"/>
      <c r="CX14" s="555"/>
      <c r="CY14" s="555"/>
      <c r="CZ14" s="555"/>
      <c r="DA14" s="555"/>
      <c r="DB14" s="555"/>
      <c r="DC14" s="555"/>
      <c r="DD14" s="555"/>
      <c r="DE14" s="555"/>
      <c r="DF14" s="555"/>
      <c r="DG14" s="555"/>
      <c r="DH14" s="555"/>
      <c r="DI14" s="555"/>
      <c r="DJ14" s="555"/>
      <c r="DK14" s="555"/>
      <c r="DL14" s="555"/>
      <c r="DM14" s="555"/>
      <c r="DN14" s="555">
        <f>CC14/1.3*0.8</f>
        <v>42347.723076923081</v>
      </c>
      <c r="DO14" s="555"/>
      <c r="DP14" s="555"/>
      <c r="DQ14" s="555"/>
      <c r="DR14" s="555"/>
      <c r="DS14" s="555"/>
      <c r="DT14" s="555"/>
      <c r="DU14" s="555"/>
      <c r="DV14" s="555"/>
      <c r="DW14" s="555"/>
      <c r="DX14" s="555"/>
      <c r="DY14" s="555"/>
      <c r="DZ14" s="555"/>
      <c r="EA14" s="555"/>
      <c r="EB14" s="555"/>
      <c r="EC14" s="555"/>
      <c r="ED14" s="555">
        <f>CC14/1.3*0.5</f>
        <v>26467.326923076922</v>
      </c>
      <c r="EE14" s="555"/>
      <c r="EF14" s="555"/>
      <c r="EG14" s="555"/>
      <c r="EH14" s="555"/>
      <c r="EI14" s="555"/>
      <c r="EJ14" s="555"/>
      <c r="EK14" s="555"/>
      <c r="EL14" s="555"/>
      <c r="EM14" s="555"/>
      <c r="EN14" s="555"/>
      <c r="EO14" s="555"/>
      <c r="EP14" s="555"/>
      <c r="EQ14" s="555"/>
      <c r="ER14" s="555"/>
      <c r="ES14" s="555"/>
      <c r="ET14" s="555">
        <f>AD14*AT14*12</f>
        <v>1920000</v>
      </c>
      <c r="EU14" s="555"/>
      <c r="EV14" s="555"/>
      <c r="EW14" s="555"/>
      <c r="EX14" s="555"/>
      <c r="EY14" s="555"/>
      <c r="EZ14" s="555"/>
      <c r="FA14" s="555"/>
      <c r="FB14" s="555"/>
      <c r="FC14" s="555"/>
      <c r="FD14" s="555"/>
      <c r="FE14" s="555"/>
      <c r="FF14" s="555"/>
      <c r="FG14" s="555"/>
      <c r="FH14" s="555"/>
      <c r="FI14" s="555"/>
      <c r="FJ14" s="555"/>
    </row>
    <row r="15" spans="1:184" s="214" customFormat="1" ht="25.5" customHeight="1" x14ac:dyDescent="0.25">
      <c r="A15" s="561" t="s">
        <v>70</v>
      </c>
      <c r="B15" s="561"/>
      <c r="C15" s="561"/>
      <c r="D15" s="561"/>
      <c r="E15" s="561"/>
      <c r="F15" s="561"/>
      <c r="G15" s="581" t="s">
        <v>779</v>
      </c>
      <c r="H15" s="581"/>
      <c r="I15" s="581"/>
      <c r="J15" s="581"/>
      <c r="K15" s="581"/>
      <c r="L15" s="581"/>
      <c r="M15" s="581"/>
      <c r="N15" s="581"/>
      <c r="O15" s="581"/>
      <c r="P15" s="581"/>
      <c r="Q15" s="581"/>
      <c r="R15" s="581"/>
      <c r="S15" s="581"/>
      <c r="T15" s="581"/>
      <c r="U15" s="581"/>
      <c r="V15" s="581"/>
      <c r="W15" s="581"/>
      <c r="X15" s="581"/>
      <c r="Y15" s="581"/>
      <c r="Z15" s="581"/>
      <c r="AA15" s="581"/>
      <c r="AB15" s="581"/>
      <c r="AC15" s="581"/>
      <c r="AD15" s="559">
        <v>1</v>
      </c>
      <c r="AE15" s="559"/>
      <c r="AF15" s="559"/>
      <c r="AG15" s="559"/>
      <c r="AH15" s="559"/>
      <c r="AI15" s="559"/>
      <c r="AJ15" s="559"/>
      <c r="AK15" s="559"/>
      <c r="AL15" s="559"/>
      <c r="AM15" s="559"/>
      <c r="AN15" s="559"/>
      <c r="AO15" s="559"/>
      <c r="AP15" s="559"/>
      <c r="AQ15" s="559"/>
      <c r="AR15" s="559"/>
      <c r="AS15" s="559"/>
      <c r="AT15" s="555">
        <f>BK15+CC15+CV15</f>
        <v>137999.995</v>
      </c>
      <c r="AU15" s="559"/>
      <c r="AV15" s="559"/>
      <c r="AW15" s="559"/>
      <c r="AX15" s="559"/>
      <c r="AY15" s="559"/>
      <c r="AZ15" s="559"/>
      <c r="BA15" s="559"/>
      <c r="BB15" s="559"/>
      <c r="BC15" s="559"/>
      <c r="BD15" s="559"/>
      <c r="BE15" s="559"/>
      <c r="BF15" s="559"/>
      <c r="BG15" s="559"/>
      <c r="BH15" s="559"/>
      <c r="BI15" s="559"/>
      <c r="BJ15" s="559"/>
      <c r="BK15" s="555">
        <v>41356</v>
      </c>
      <c r="BL15" s="555"/>
      <c r="BM15" s="555"/>
      <c r="BN15" s="555"/>
      <c r="BO15" s="555"/>
      <c r="BP15" s="555"/>
      <c r="BQ15" s="555"/>
      <c r="BR15" s="555"/>
      <c r="BS15" s="555"/>
      <c r="BT15" s="555"/>
      <c r="BU15" s="555"/>
      <c r="BV15" s="555"/>
      <c r="BW15" s="555"/>
      <c r="BX15" s="555"/>
      <c r="BY15" s="555"/>
      <c r="BZ15" s="555"/>
      <c r="CA15" s="555"/>
      <c r="CB15" s="555"/>
      <c r="CC15" s="555">
        <v>55183.18</v>
      </c>
      <c r="CD15" s="555"/>
      <c r="CE15" s="555"/>
      <c r="CF15" s="555"/>
      <c r="CG15" s="555"/>
      <c r="CH15" s="555"/>
      <c r="CI15" s="555"/>
      <c r="CJ15" s="555"/>
      <c r="CK15" s="555"/>
      <c r="CL15" s="555"/>
      <c r="CM15" s="555"/>
      <c r="CN15" s="555"/>
      <c r="CO15" s="555"/>
      <c r="CP15" s="555"/>
      <c r="CQ15" s="555"/>
      <c r="CR15" s="555"/>
      <c r="CS15" s="555"/>
      <c r="CT15" s="555"/>
      <c r="CU15" s="555"/>
      <c r="CV15" s="555">
        <f>32560.05+2474.4+1000+5426.365</f>
        <v>41460.814999999995</v>
      </c>
      <c r="CW15" s="555"/>
      <c r="CX15" s="555"/>
      <c r="CY15" s="555"/>
      <c r="CZ15" s="555"/>
      <c r="DA15" s="555"/>
      <c r="DB15" s="555"/>
      <c r="DC15" s="555"/>
      <c r="DD15" s="555"/>
      <c r="DE15" s="555"/>
      <c r="DF15" s="555"/>
      <c r="DG15" s="555"/>
      <c r="DH15" s="555"/>
      <c r="DI15" s="555"/>
      <c r="DJ15" s="555"/>
      <c r="DK15" s="555"/>
      <c r="DL15" s="555"/>
      <c r="DM15" s="555"/>
      <c r="DN15" s="555">
        <f>CC15/1.3*0.8</f>
        <v>33958.879999999997</v>
      </c>
      <c r="DO15" s="555"/>
      <c r="DP15" s="555"/>
      <c r="DQ15" s="555"/>
      <c r="DR15" s="555"/>
      <c r="DS15" s="555"/>
      <c r="DT15" s="555"/>
      <c r="DU15" s="555"/>
      <c r="DV15" s="555"/>
      <c r="DW15" s="555"/>
      <c r="DX15" s="555"/>
      <c r="DY15" s="555"/>
      <c r="DZ15" s="555"/>
      <c r="EA15" s="555"/>
      <c r="EB15" s="555"/>
      <c r="EC15" s="555"/>
      <c r="ED15" s="555">
        <f>CC15/1.3*0.5</f>
        <v>21224.3</v>
      </c>
      <c r="EE15" s="555"/>
      <c r="EF15" s="555"/>
      <c r="EG15" s="555"/>
      <c r="EH15" s="555"/>
      <c r="EI15" s="555"/>
      <c r="EJ15" s="555"/>
      <c r="EK15" s="555"/>
      <c r="EL15" s="555"/>
      <c r="EM15" s="555"/>
      <c r="EN15" s="555"/>
      <c r="EO15" s="555"/>
      <c r="EP15" s="555"/>
      <c r="EQ15" s="555"/>
      <c r="ER15" s="555"/>
      <c r="ES15" s="555"/>
      <c r="ET15" s="555">
        <f>AD15*AT15*12</f>
        <v>1655999.94</v>
      </c>
      <c r="EU15" s="555"/>
      <c r="EV15" s="555"/>
      <c r="EW15" s="555"/>
      <c r="EX15" s="555"/>
      <c r="EY15" s="555"/>
      <c r="EZ15" s="555"/>
      <c r="FA15" s="555"/>
      <c r="FB15" s="555"/>
      <c r="FC15" s="555"/>
      <c r="FD15" s="555"/>
      <c r="FE15" s="555"/>
      <c r="FF15" s="555"/>
      <c r="FG15" s="555"/>
      <c r="FH15" s="555"/>
      <c r="FI15" s="555"/>
      <c r="FJ15" s="555"/>
    </row>
    <row r="16" spans="1:184" s="214" customFormat="1" ht="25.5" customHeight="1" x14ac:dyDescent="0.25">
      <c r="A16" s="561" t="s">
        <v>71</v>
      </c>
      <c r="B16" s="561"/>
      <c r="C16" s="561"/>
      <c r="D16" s="561"/>
      <c r="E16" s="561"/>
      <c r="F16" s="561"/>
      <c r="G16" s="581" t="s">
        <v>829</v>
      </c>
      <c r="H16" s="581"/>
      <c r="I16" s="581"/>
      <c r="J16" s="581"/>
      <c r="K16" s="581"/>
      <c r="L16" s="581"/>
      <c r="M16" s="581"/>
      <c r="N16" s="581"/>
      <c r="O16" s="581"/>
      <c r="P16" s="581"/>
      <c r="Q16" s="581"/>
      <c r="R16" s="581"/>
      <c r="S16" s="581"/>
      <c r="T16" s="581"/>
      <c r="U16" s="581"/>
      <c r="V16" s="581"/>
      <c r="W16" s="581"/>
      <c r="X16" s="581"/>
      <c r="Y16" s="581"/>
      <c r="Z16" s="581"/>
      <c r="AA16" s="581"/>
      <c r="AB16" s="581"/>
      <c r="AC16" s="581"/>
      <c r="AD16" s="559">
        <v>1</v>
      </c>
      <c r="AE16" s="559"/>
      <c r="AF16" s="559"/>
      <c r="AG16" s="559"/>
      <c r="AH16" s="559"/>
      <c r="AI16" s="559"/>
      <c r="AJ16" s="559"/>
      <c r="AK16" s="559"/>
      <c r="AL16" s="559"/>
      <c r="AM16" s="559"/>
      <c r="AN16" s="559"/>
      <c r="AO16" s="559"/>
      <c r="AP16" s="559"/>
      <c r="AQ16" s="559"/>
      <c r="AR16" s="559"/>
      <c r="AS16" s="559"/>
      <c r="AT16" s="555">
        <f>BK16+CC16+CV16</f>
        <v>137999.995</v>
      </c>
      <c r="AU16" s="559"/>
      <c r="AV16" s="559"/>
      <c r="AW16" s="559"/>
      <c r="AX16" s="559"/>
      <c r="AY16" s="559"/>
      <c r="AZ16" s="559"/>
      <c r="BA16" s="559"/>
      <c r="BB16" s="559"/>
      <c r="BC16" s="559"/>
      <c r="BD16" s="559"/>
      <c r="BE16" s="559"/>
      <c r="BF16" s="559"/>
      <c r="BG16" s="559"/>
      <c r="BH16" s="559"/>
      <c r="BI16" s="559"/>
      <c r="BJ16" s="559"/>
      <c r="BK16" s="555">
        <v>41356</v>
      </c>
      <c r="BL16" s="555"/>
      <c r="BM16" s="555"/>
      <c r="BN16" s="555"/>
      <c r="BO16" s="555"/>
      <c r="BP16" s="555"/>
      <c r="BQ16" s="555"/>
      <c r="BR16" s="555"/>
      <c r="BS16" s="555"/>
      <c r="BT16" s="555"/>
      <c r="BU16" s="555"/>
      <c r="BV16" s="555"/>
      <c r="BW16" s="555"/>
      <c r="BX16" s="555"/>
      <c r="BY16" s="555"/>
      <c r="BZ16" s="555"/>
      <c r="CA16" s="555"/>
      <c r="CB16" s="555"/>
      <c r="CC16" s="555">
        <v>55183.18</v>
      </c>
      <c r="CD16" s="555"/>
      <c r="CE16" s="555"/>
      <c r="CF16" s="555"/>
      <c r="CG16" s="555"/>
      <c r="CH16" s="555"/>
      <c r="CI16" s="555"/>
      <c r="CJ16" s="555"/>
      <c r="CK16" s="555"/>
      <c r="CL16" s="555"/>
      <c r="CM16" s="555"/>
      <c r="CN16" s="555"/>
      <c r="CO16" s="555"/>
      <c r="CP16" s="555"/>
      <c r="CQ16" s="555"/>
      <c r="CR16" s="555"/>
      <c r="CS16" s="555"/>
      <c r="CT16" s="555"/>
      <c r="CU16" s="555"/>
      <c r="CV16" s="555">
        <f>32560.05+2474.4+1000+5426.365</f>
        <v>41460.814999999995</v>
      </c>
      <c r="CW16" s="555"/>
      <c r="CX16" s="555"/>
      <c r="CY16" s="555"/>
      <c r="CZ16" s="555"/>
      <c r="DA16" s="555"/>
      <c r="DB16" s="555"/>
      <c r="DC16" s="555"/>
      <c r="DD16" s="555"/>
      <c r="DE16" s="555"/>
      <c r="DF16" s="555"/>
      <c r="DG16" s="555"/>
      <c r="DH16" s="555"/>
      <c r="DI16" s="555"/>
      <c r="DJ16" s="555"/>
      <c r="DK16" s="555"/>
      <c r="DL16" s="555"/>
      <c r="DM16" s="555"/>
      <c r="DN16" s="555">
        <f>CC16/1.3*0.8</f>
        <v>33958.879999999997</v>
      </c>
      <c r="DO16" s="555"/>
      <c r="DP16" s="555"/>
      <c r="DQ16" s="555"/>
      <c r="DR16" s="555"/>
      <c r="DS16" s="555"/>
      <c r="DT16" s="555"/>
      <c r="DU16" s="555"/>
      <c r="DV16" s="555"/>
      <c r="DW16" s="555"/>
      <c r="DX16" s="555"/>
      <c r="DY16" s="555"/>
      <c r="DZ16" s="555"/>
      <c r="EA16" s="555"/>
      <c r="EB16" s="555"/>
      <c r="EC16" s="555"/>
      <c r="ED16" s="555">
        <f>CC16/1.3*0.5</f>
        <v>21224.3</v>
      </c>
      <c r="EE16" s="555"/>
      <c r="EF16" s="555"/>
      <c r="EG16" s="555"/>
      <c r="EH16" s="555"/>
      <c r="EI16" s="555"/>
      <c r="EJ16" s="555"/>
      <c r="EK16" s="555"/>
      <c r="EL16" s="555"/>
      <c r="EM16" s="555"/>
      <c r="EN16" s="555"/>
      <c r="EO16" s="555"/>
      <c r="EP16" s="555"/>
      <c r="EQ16" s="555"/>
      <c r="ER16" s="555"/>
      <c r="ES16" s="555"/>
      <c r="ET16" s="555">
        <f>AD16*AT16*12</f>
        <v>1655999.94</v>
      </c>
      <c r="EU16" s="555"/>
      <c r="EV16" s="555"/>
      <c r="EW16" s="555"/>
      <c r="EX16" s="555"/>
      <c r="EY16" s="555"/>
      <c r="EZ16" s="555"/>
      <c r="FA16" s="555"/>
      <c r="FB16" s="555"/>
      <c r="FC16" s="555"/>
      <c r="FD16" s="555"/>
      <c r="FE16" s="555"/>
      <c r="FF16" s="555"/>
      <c r="FG16" s="555"/>
      <c r="FH16" s="555"/>
      <c r="FI16" s="555"/>
      <c r="FJ16" s="555"/>
    </row>
    <row r="17" spans="1:206" s="214" customFormat="1" ht="15" customHeight="1" x14ac:dyDescent="0.25">
      <c r="A17" s="556" t="s">
        <v>234</v>
      </c>
      <c r="B17" s="557"/>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8"/>
      <c r="AD17" s="559">
        <f>AD14+AD15+AD16</f>
        <v>3</v>
      </c>
      <c r="AE17" s="559"/>
      <c r="AF17" s="559"/>
      <c r="AG17" s="559"/>
      <c r="AH17" s="559"/>
      <c r="AI17" s="559"/>
      <c r="AJ17" s="559"/>
      <c r="AK17" s="559"/>
      <c r="AL17" s="559"/>
      <c r="AM17" s="559"/>
      <c r="AN17" s="559"/>
      <c r="AO17" s="559"/>
      <c r="AP17" s="559"/>
      <c r="AQ17" s="559"/>
      <c r="AR17" s="559"/>
      <c r="AS17" s="559"/>
      <c r="AT17" s="559"/>
      <c r="AU17" s="559"/>
      <c r="AV17" s="559"/>
      <c r="AW17" s="559"/>
      <c r="AX17" s="559"/>
      <c r="AY17" s="559"/>
      <c r="AZ17" s="559"/>
      <c r="BA17" s="559"/>
      <c r="BB17" s="559"/>
      <c r="BC17" s="559"/>
      <c r="BD17" s="559"/>
      <c r="BE17" s="559"/>
      <c r="BF17" s="559"/>
      <c r="BG17" s="559"/>
      <c r="BH17" s="559"/>
      <c r="BI17" s="559"/>
      <c r="BJ17" s="559"/>
      <c r="BK17" s="559"/>
      <c r="BL17" s="559"/>
      <c r="BM17" s="559"/>
      <c r="BN17" s="559"/>
      <c r="BO17" s="559"/>
      <c r="BP17" s="559"/>
      <c r="BQ17" s="559"/>
      <c r="BR17" s="559"/>
      <c r="BS17" s="559"/>
      <c r="BT17" s="559"/>
      <c r="BU17" s="559"/>
      <c r="BV17" s="559"/>
      <c r="BW17" s="559"/>
      <c r="BX17" s="559"/>
      <c r="BY17" s="559"/>
      <c r="BZ17" s="559"/>
      <c r="CA17" s="559"/>
      <c r="CB17" s="559"/>
      <c r="CC17" s="555"/>
      <c r="CD17" s="555"/>
      <c r="CE17" s="555"/>
      <c r="CF17" s="555"/>
      <c r="CG17" s="555"/>
      <c r="CH17" s="555"/>
      <c r="CI17" s="555"/>
      <c r="CJ17" s="555"/>
      <c r="CK17" s="555"/>
      <c r="CL17" s="555"/>
      <c r="CM17" s="555"/>
      <c r="CN17" s="555"/>
      <c r="CO17" s="555"/>
      <c r="CP17" s="555"/>
      <c r="CQ17" s="555"/>
      <c r="CR17" s="555"/>
      <c r="CS17" s="555"/>
      <c r="CT17" s="555"/>
      <c r="CU17" s="555"/>
      <c r="CV17" s="555"/>
      <c r="CW17" s="555"/>
      <c r="CX17" s="555"/>
      <c r="CY17" s="555"/>
      <c r="CZ17" s="555"/>
      <c r="DA17" s="555"/>
      <c r="DB17" s="555"/>
      <c r="DC17" s="555"/>
      <c r="DD17" s="555"/>
      <c r="DE17" s="555"/>
      <c r="DF17" s="555"/>
      <c r="DG17" s="555"/>
      <c r="DH17" s="555"/>
      <c r="DI17" s="555"/>
      <c r="DJ17" s="555"/>
      <c r="DK17" s="555"/>
      <c r="DL17" s="555"/>
      <c r="DM17" s="555"/>
      <c r="DN17" s="555"/>
      <c r="DO17" s="555"/>
      <c r="DP17" s="555"/>
      <c r="DQ17" s="555"/>
      <c r="DR17" s="555"/>
      <c r="DS17" s="555"/>
      <c r="DT17" s="555"/>
      <c r="DU17" s="555"/>
      <c r="DV17" s="555"/>
      <c r="DW17" s="555"/>
      <c r="DX17" s="555"/>
      <c r="DY17" s="555"/>
      <c r="DZ17" s="555"/>
      <c r="EA17" s="555"/>
      <c r="EB17" s="555"/>
      <c r="EC17" s="555"/>
      <c r="ED17" s="555"/>
      <c r="EE17" s="555"/>
      <c r="EF17" s="555"/>
      <c r="EG17" s="555"/>
      <c r="EH17" s="555"/>
      <c r="EI17" s="555"/>
      <c r="EJ17" s="555"/>
      <c r="EK17" s="555"/>
      <c r="EL17" s="555"/>
      <c r="EM17" s="555"/>
      <c r="EN17" s="555"/>
      <c r="EO17" s="555"/>
      <c r="EP17" s="555"/>
      <c r="EQ17" s="555"/>
      <c r="ER17" s="555"/>
      <c r="ES17" s="555"/>
      <c r="ET17" s="560">
        <f>ET14+ET15+ET16</f>
        <v>5231999.88</v>
      </c>
      <c r="EU17" s="560"/>
      <c r="EV17" s="560"/>
      <c r="EW17" s="560"/>
      <c r="EX17" s="560"/>
      <c r="EY17" s="560"/>
      <c r="EZ17" s="560"/>
      <c r="FA17" s="560"/>
      <c r="FB17" s="560"/>
      <c r="FC17" s="560"/>
      <c r="FD17" s="560"/>
      <c r="FE17" s="560"/>
      <c r="FF17" s="560"/>
      <c r="FG17" s="560"/>
      <c r="FH17" s="560"/>
      <c r="FI17" s="560"/>
      <c r="FJ17" s="560"/>
      <c r="FM17" s="547"/>
      <c r="FN17" s="547"/>
      <c r="FO17" s="547"/>
      <c r="FP17" s="547"/>
      <c r="FQ17" s="547"/>
      <c r="FR17" s="547"/>
      <c r="FS17" s="547"/>
      <c r="FT17" s="547"/>
      <c r="FU17" s="547"/>
      <c r="FV17" s="547"/>
      <c r="FW17" s="547"/>
      <c r="FX17" s="547"/>
      <c r="FY17" s="547"/>
      <c r="FZ17" s="547"/>
      <c r="GA17" s="547"/>
      <c r="GB17" s="547"/>
      <c r="GF17" s="547"/>
      <c r="GG17" s="548"/>
      <c r="GH17" s="548"/>
      <c r="GI17" s="548"/>
      <c r="GJ17" s="548"/>
      <c r="GK17" s="548"/>
      <c r="GL17" s="548"/>
      <c r="GM17" s="548"/>
      <c r="GN17" s="548"/>
      <c r="GO17" s="548"/>
      <c r="GP17" s="548"/>
      <c r="GQ17" s="548"/>
      <c r="GR17" s="548"/>
      <c r="GS17" s="548"/>
      <c r="GT17" s="548"/>
      <c r="GU17" s="548"/>
      <c r="GV17" s="548"/>
      <c r="GW17" s="548"/>
    </row>
    <row r="18" spans="1:206" s="214" customFormat="1" ht="14.25" customHeight="1" x14ac:dyDescent="0.25">
      <c r="A18" s="565" t="s">
        <v>238</v>
      </c>
      <c r="B18" s="566"/>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6"/>
      <c r="AO18" s="566"/>
      <c r="AP18" s="566"/>
      <c r="AQ18" s="566"/>
      <c r="AR18" s="566"/>
      <c r="AS18" s="566"/>
      <c r="AT18" s="566"/>
      <c r="AU18" s="566"/>
      <c r="AV18" s="566"/>
      <c r="AW18" s="566"/>
      <c r="AX18" s="566"/>
      <c r="AY18" s="566"/>
      <c r="AZ18" s="566"/>
      <c r="BA18" s="566"/>
      <c r="BB18" s="566"/>
      <c r="BC18" s="566"/>
      <c r="BD18" s="566"/>
      <c r="BE18" s="566"/>
      <c r="BF18" s="566"/>
      <c r="BG18" s="566"/>
      <c r="BH18" s="566"/>
      <c r="BI18" s="566"/>
      <c r="BJ18" s="566"/>
      <c r="BK18" s="566"/>
      <c r="BL18" s="566"/>
      <c r="BM18" s="566"/>
      <c r="BN18" s="566"/>
      <c r="BO18" s="566"/>
      <c r="BP18" s="566"/>
      <c r="BQ18" s="566"/>
      <c r="BR18" s="566"/>
      <c r="BS18" s="566"/>
      <c r="BT18" s="566"/>
      <c r="BU18" s="566"/>
      <c r="BV18" s="566"/>
      <c r="BW18" s="566"/>
      <c r="BX18" s="566"/>
      <c r="BY18" s="566"/>
      <c r="BZ18" s="566"/>
      <c r="CA18" s="566"/>
      <c r="CB18" s="566"/>
      <c r="CC18" s="566"/>
      <c r="CD18" s="566"/>
      <c r="CE18" s="566"/>
      <c r="CF18" s="566"/>
      <c r="CG18" s="566"/>
      <c r="CH18" s="566"/>
      <c r="CI18" s="566"/>
      <c r="CJ18" s="566"/>
      <c r="CK18" s="566"/>
      <c r="CL18" s="566"/>
      <c r="CM18" s="566"/>
      <c r="CN18" s="566"/>
      <c r="CO18" s="566"/>
      <c r="CP18" s="566"/>
      <c r="CQ18" s="566"/>
      <c r="CR18" s="566"/>
      <c r="CS18" s="566"/>
      <c r="CT18" s="566"/>
      <c r="CU18" s="566"/>
      <c r="CV18" s="566"/>
      <c r="CW18" s="566"/>
      <c r="CX18" s="566"/>
      <c r="CY18" s="566"/>
      <c r="CZ18" s="566"/>
      <c r="DA18" s="566"/>
      <c r="DB18" s="566"/>
      <c r="DC18" s="566"/>
      <c r="DD18" s="566"/>
      <c r="DE18" s="566"/>
      <c r="DF18" s="566"/>
      <c r="DG18" s="566"/>
      <c r="DH18" s="566"/>
      <c r="DI18" s="566"/>
      <c r="DJ18" s="566"/>
      <c r="DK18" s="566"/>
      <c r="DL18" s="566"/>
      <c r="DM18" s="566"/>
      <c r="DN18" s="566"/>
      <c r="DO18" s="566"/>
      <c r="DP18" s="566"/>
      <c r="DQ18" s="566"/>
      <c r="DR18" s="566"/>
      <c r="DS18" s="566"/>
      <c r="DT18" s="566"/>
      <c r="DU18" s="566"/>
      <c r="DV18" s="566"/>
      <c r="DW18" s="566"/>
      <c r="DX18" s="566"/>
      <c r="DY18" s="566"/>
      <c r="DZ18" s="566"/>
      <c r="EA18" s="566"/>
      <c r="EB18" s="566"/>
      <c r="EC18" s="566"/>
      <c r="ED18" s="566"/>
      <c r="EE18" s="566"/>
      <c r="EF18" s="566"/>
      <c r="EG18" s="566"/>
      <c r="EH18" s="566"/>
      <c r="EI18" s="566"/>
      <c r="EJ18" s="566"/>
      <c r="EK18" s="566"/>
      <c r="EL18" s="566"/>
      <c r="EM18" s="566"/>
      <c r="EN18" s="566"/>
      <c r="EO18" s="566"/>
      <c r="EP18" s="566"/>
      <c r="EQ18" s="566"/>
      <c r="ER18" s="566"/>
      <c r="ES18" s="566"/>
      <c r="ET18" s="566"/>
      <c r="EU18" s="566"/>
      <c r="EV18" s="566"/>
      <c r="EW18" s="566"/>
      <c r="EX18" s="566"/>
      <c r="EY18" s="566"/>
      <c r="EZ18" s="566"/>
      <c r="FA18" s="566"/>
      <c r="FB18" s="566"/>
      <c r="FC18" s="566"/>
      <c r="FD18" s="566"/>
      <c r="FE18" s="566"/>
      <c r="FF18" s="566"/>
      <c r="FG18" s="566"/>
      <c r="FH18" s="566"/>
      <c r="FI18" s="566"/>
      <c r="FJ18" s="567"/>
    </row>
    <row r="19" spans="1:206" s="214" customFormat="1" x14ac:dyDescent="0.25">
      <c r="A19" s="561" t="s">
        <v>348</v>
      </c>
      <c r="B19" s="561"/>
      <c r="C19" s="561"/>
      <c r="D19" s="561"/>
      <c r="E19" s="561"/>
      <c r="F19" s="561"/>
      <c r="G19" s="562" t="s">
        <v>796</v>
      </c>
      <c r="H19" s="563"/>
      <c r="I19" s="563"/>
      <c r="J19" s="563"/>
      <c r="K19" s="563"/>
      <c r="L19" s="563"/>
      <c r="M19" s="563"/>
      <c r="N19" s="563"/>
      <c r="O19" s="563"/>
      <c r="P19" s="563"/>
      <c r="Q19" s="563"/>
      <c r="R19" s="563"/>
      <c r="S19" s="563"/>
      <c r="T19" s="563"/>
      <c r="U19" s="563"/>
      <c r="V19" s="563"/>
      <c r="W19" s="563"/>
      <c r="X19" s="563"/>
      <c r="Y19" s="563"/>
      <c r="Z19" s="563"/>
      <c r="AA19" s="563"/>
      <c r="AB19" s="563"/>
      <c r="AC19" s="564"/>
      <c r="AD19" s="559">
        <v>32.590000000000003</v>
      </c>
      <c r="AE19" s="559"/>
      <c r="AF19" s="559"/>
      <c r="AG19" s="559"/>
      <c r="AH19" s="559"/>
      <c r="AI19" s="559"/>
      <c r="AJ19" s="559"/>
      <c r="AK19" s="559"/>
      <c r="AL19" s="559"/>
      <c r="AM19" s="559"/>
      <c r="AN19" s="559"/>
      <c r="AO19" s="559"/>
      <c r="AP19" s="559"/>
      <c r="AQ19" s="559"/>
      <c r="AR19" s="559"/>
      <c r="AS19" s="559"/>
      <c r="AT19" s="555">
        <f t="shared" ref="AT19:AT36" si="0">BK19+CC19+CV19</f>
        <v>84074.994999999995</v>
      </c>
      <c r="AU19" s="559"/>
      <c r="AV19" s="559"/>
      <c r="AW19" s="559"/>
      <c r="AX19" s="559"/>
      <c r="AY19" s="559"/>
      <c r="AZ19" s="559"/>
      <c r="BA19" s="559"/>
      <c r="BB19" s="559"/>
      <c r="BC19" s="559"/>
      <c r="BD19" s="559"/>
      <c r="BE19" s="559"/>
      <c r="BF19" s="559"/>
      <c r="BG19" s="559"/>
      <c r="BH19" s="559"/>
      <c r="BI19" s="559"/>
      <c r="BJ19" s="559"/>
      <c r="BK19" s="555">
        <v>16309</v>
      </c>
      <c r="BL19" s="555"/>
      <c r="BM19" s="555"/>
      <c r="BN19" s="555"/>
      <c r="BO19" s="555"/>
      <c r="BP19" s="555"/>
      <c r="BQ19" s="555"/>
      <c r="BR19" s="555"/>
      <c r="BS19" s="555"/>
      <c r="BT19" s="555"/>
      <c r="BU19" s="555"/>
      <c r="BV19" s="555"/>
      <c r="BW19" s="555"/>
      <c r="BX19" s="555"/>
      <c r="BY19" s="555"/>
      <c r="BZ19" s="555"/>
      <c r="CA19" s="555"/>
      <c r="CB19" s="555"/>
      <c r="CC19" s="555">
        <v>39477.61</v>
      </c>
      <c r="CD19" s="555"/>
      <c r="CE19" s="555"/>
      <c r="CF19" s="555"/>
      <c r="CG19" s="555"/>
      <c r="CH19" s="555"/>
      <c r="CI19" s="555"/>
      <c r="CJ19" s="555"/>
      <c r="CK19" s="555"/>
      <c r="CL19" s="555"/>
      <c r="CM19" s="555"/>
      <c r="CN19" s="555"/>
      <c r="CO19" s="555"/>
      <c r="CP19" s="555"/>
      <c r="CQ19" s="555"/>
      <c r="CR19" s="555"/>
      <c r="CS19" s="555"/>
      <c r="CT19" s="555"/>
      <c r="CU19" s="555"/>
      <c r="CV19" s="555">
        <f t="shared" ref="CV19:CV24" si="1">20310+2939.23+3620.24+1418.915</f>
        <v>28288.385000000002</v>
      </c>
      <c r="CW19" s="555"/>
      <c r="CX19" s="555"/>
      <c r="CY19" s="555"/>
      <c r="CZ19" s="555"/>
      <c r="DA19" s="555"/>
      <c r="DB19" s="555"/>
      <c r="DC19" s="555"/>
      <c r="DD19" s="555"/>
      <c r="DE19" s="555"/>
      <c r="DF19" s="555"/>
      <c r="DG19" s="555"/>
      <c r="DH19" s="555"/>
      <c r="DI19" s="555"/>
      <c r="DJ19" s="555"/>
      <c r="DK19" s="555"/>
      <c r="DL19" s="555"/>
      <c r="DM19" s="555"/>
      <c r="DN19" s="555">
        <f t="shared" ref="DN19:DN36" si="2">CC19/1.3*0.8</f>
        <v>24293.913846153846</v>
      </c>
      <c r="DO19" s="555"/>
      <c r="DP19" s="555"/>
      <c r="DQ19" s="555"/>
      <c r="DR19" s="555"/>
      <c r="DS19" s="555"/>
      <c r="DT19" s="555"/>
      <c r="DU19" s="555"/>
      <c r="DV19" s="555"/>
      <c r="DW19" s="555"/>
      <c r="DX19" s="555"/>
      <c r="DY19" s="555"/>
      <c r="DZ19" s="555"/>
      <c r="EA19" s="555"/>
      <c r="EB19" s="555"/>
      <c r="EC19" s="555"/>
      <c r="ED19" s="555">
        <f t="shared" ref="ED19:ED36" si="3">CC19/1.3*0.5</f>
        <v>15183.696153846153</v>
      </c>
      <c r="EE19" s="555"/>
      <c r="EF19" s="555"/>
      <c r="EG19" s="555"/>
      <c r="EH19" s="555"/>
      <c r="EI19" s="555"/>
      <c r="EJ19" s="555"/>
      <c r="EK19" s="555"/>
      <c r="EL19" s="555"/>
      <c r="EM19" s="555"/>
      <c r="EN19" s="555"/>
      <c r="EO19" s="555"/>
      <c r="EP19" s="555"/>
      <c r="EQ19" s="555"/>
      <c r="ER19" s="555"/>
      <c r="ES19" s="555"/>
      <c r="ET19" s="555">
        <f t="shared" ref="ET19:ET36" si="4">AD19*AT19*12</f>
        <v>32880049.044600002</v>
      </c>
      <c r="EU19" s="555"/>
      <c r="EV19" s="555"/>
      <c r="EW19" s="555"/>
      <c r="EX19" s="555"/>
      <c r="EY19" s="555"/>
      <c r="EZ19" s="555"/>
      <c r="FA19" s="555"/>
      <c r="FB19" s="555"/>
      <c r="FC19" s="555"/>
      <c r="FD19" s="555"/>
      <c r="FE19" s="555"/>
      <c r="FF19" s="555"/>
      <c r="FG19" s="555"/>
      <c r="FH19" s="555"/>
      <c r="FI19" s="555"/>
      <c r="FJ19" s="555"/>
      <c r="FL19" s="547"/>
      <c r="FM19" s="547"/>
      <c r="FN19" s="547"/>
      <c r="FO19" s="547"/>
      <c r="FP19" s="547"/>
      <c r="FQ19" s="547"/>
      <c r="FR19" s="547"/>
      <c r="FS19" s="547"/>
      <c r="FT19" s="547"/>
      <c r="FU19" s="547"/>
      <c r="FV19" s="547"/>
      <c r="FW19" s="547"/>
      <c r="FX19" s="547"/>
      <c r="FY19" s="547"/>
      <c r="FZ19" s="547"/>
      <c r="GA19" s="547"/>
      <c r="GB19" s="547"/>
      <c r="GC19" s="547"/>
      <c r="GE19" s="547"/>
      <c r="GF19" s="548"/>
      <c r="GG19" s="548"/>
      <c r="GH19" s="548"/>
      <c r="GI19" s="548"/>
      <c r="GJ19" s="548"/>
      <c r="GK19" s="548"/>
      <c r="GL19" s="548"/>
      <c r="GM19" s="548"/>
      <c r="GN19" s="548"/>
      <c r="GO19" s="548"/>
      <c r="GP19" s="548"/>
      <c r="GQ19" s="548"/>
      <c r="GR19" s="548"/>
      <c r="GS19" s="548"/>
      <c r="GT19" s="548"/>
      <c r="GU19" s="548"/>
      <c r="GV19" s="548"/>
      <c r="GW19" s="548"/>
      <c r="GX19" s="548"/>
    </row>
    <row r="20" spans="1:206" s="214" customFormat="1" x14ac:dyDescent="0.25">
      <c r="A20" s="561" t="s">
        <v>349</v>
      </c>
      <c r="B20" s="561"/>
      <c r="C20" s="561"/>
      <c r="D20" s="561"/>
      <c r="E20" s="561"/>
      <c r="F20" s="561"/>
      <c r="G20" s="562" t="s">
        <v>825</v>
      </c>
      <c r="H20" s="563"/>
      <c r="I20" s="563"/>
      <c r="J20" s="563"/>
      <c r="K20" s="563"/>
      <c r="L20" s="563"/>
      <c r="M20" s="563"/>
      <c r="N20" s="563"/>
      <c r="O20" s="563"/>
      <c r="P20" s="563"/>
      <c r="Q20" s="563"/>
      <c r="R20" s="563"/>
      <c r="S20" s="563"/>
      <c r="T20" s="563"/>
      <c r="U20" s="563"/>
      <c r="V20" s="563"/>
      <c r="W20" s="563"/>
      <c r="X20" s="563"/>
      <c r="Y20" s="563"/>
      <c r="Z20" s="563"/>
      <c r="AA20" s="563"/>
      <c r="AB20" s="563"/>
      <c r="AC20" s="564"/>
      <c r="AD20" s="559">
        <v>1</v>
      </c>
      <c r="AE20" s="559"/>
      <c r="AF20" s="559"/>
      <c r="AG20" s="559"/>
      <c r="AH20" s="559"/>
      <c r="AI20" s="559"/>
      <c r="AJ20" s="559"/>
      <c r="AK20" s="559"/>
      <c r="AL20" s="559"/>
      <c r="AM20" s="559"/>
      <c r="AN20" s="559"/>
      <c r="AO20" s="559"/>
      <c r="AP20" s="559"/>
      <c r="AQ20" s="559"/>
      <c r="AR20" s="559"/>
      <c r="AS20" s="559"/>
      <c r="AT20" s="555">
        <f t="shared" ref="AT20" si="5">BK20+CC20+CV20</f>
        <v>84074.994999999995</v>
      </c>
      <c r="AU20" s="559"/>
      <c r="AV20" s="559"/>
      <c r="AW20" s="559"/>
      <c r="AX20" s="559"/>
      <c r="AY20" s="559"/>
      <c r="AZ20" s="559"/>
      <c r="BA20" s="559"/>
      <c r="BB20" s="559"/>
      <c r="BC20" s="559"/>
      <c r="BD20" s="559"/>
      <c r="BE20" s="559"/>
      <c r="BF20" s="559"/>
      <c r="BG20" s="559"/>
      <c r="BH20" s="559"/>
      <c r="BI20" s="559"/>
      <c r="BJ20" s="559"/>
      <c r="BK20" s="555">
        <v>15423</v>
      </c>
      <c r="BL20" s="555"/>
      <c r="BM20" s="555"/>
      <c r="BN20" s="555"/>
      <c r="BO20" s="555"/>
      <c r="BP20" s="555"/>
      <c r="BQ20" s="555"/>
      <c r="BR20" s="555"/>
      <c r="BS20" s="555"/>
      <c r="BT20" s="555"/>
      <c r="BU20" s="555"/>
      <c r="BV20" s="555"/>
      <c r="BW20" s="555"/>
      <c r="BX20" s="555"/>
      <c r="BY20" s="555"/>
      <c r="BZ20" s="555"/>
      <c r="CA20" s="555"/>
      <c r="CB20" s="555"/>
      <c r="CC20" s="555">
        <v>40363.61</v>
      </c>
      <c r="CD20" s="555"/>
      <c r="CE20" s="555"/>
      <c r="CF20" s="555"/>
      <c r="CG20" s="555"/>
      <c r="CH20" s="555"/>
      <c r="CI20" s="555"/>
      <c r="CJ20" s="555"/>
      <c r="CK20" s="555"/>
      <c r="CL20" s="555"/>
      <c r="CM20" s="555"/>
      <c r="CN20" s="555"/>
      <c r="CO20" s="555"/>
      <c r="CP20" s="555"/>
      <c r="CQ20" s="555"/>
      <c r="CR20" s="555"/>
      <c r="CS20" s="555"/>
      <c r="CT20" s="555"/>
      <c r="CU20" s="555"/>
      <c r="CV20" s="555">
        <f t="shared" si="1"/>
        <v>28288.385000000002</v>
      </c>
      <c r="CW20" s="555"/>
      <c r="CX20" s="555"/>
      <c r="CY20" s="555"/>
      <c r="CZ20" s="555"/>
      <c r="DA20" s="555"/>
      <c r="DB20" s="555"/>
      <c r="DC20" s="555"/>
      <c r="DD20" s="555"/>
      <c r="DE20" s="555"/>
      <c r="DF20" s="555"/>
      <c r="DG20" s="555"/>
      <c r="DH20" s="555"/>
      <c r="DI20" s="555"/>
      <c r="DJ20" s="555"/>
      <c r="DK20" s="555"/>
      <c r="DL20" s="555"/>
      <c r="DM20" s="555"/>
      <c r="DN20" s="555">
        <f t="shared" ref="DN20" si="6">CC20/1.3*0.8</f>
        <v>24839.144615384619</v>
      </c>
      <c r="DO20" s="555"/>
      <c r="DP20" s="555"/>
      <c r="DQ20" s="555"/>
      <c r="DR20" s="555"/>
      <c r="DS20" s="555"/>
      <c r="DT20" s="555"/>
      <c r="DU20" s="555"/>
      <c r="DV20" s="555"/>
      <c r="DW20" s="555"/>
      <c r="DX20" s="555"/>
      <c r="DY20" s="555"/>
      <c r="DZ20" s="555"/>
      <c r="EA20" s="555"/>
      <c r="EB20" s="555"/>
      <c r="EC20" s="555"/>
      <c r="ED20" s="555">
        <f t="shared" ref="ED20" si="7">CC20/1.3*0.5</f>
        <v>15524.465384615385</v>
      </c>
      <c r="EE20" s="555"/>
      <c r="EF20" s="555"/>
      <c r="EG20" s="555"/>
      <c r="EH20" s="555"/>
      <c r="EI20" s="555"/>
      <c r="EJ20" s="555"/>
      <c r="EK20" s="555"/>
      <c r="EL20" s="555"/>
      <c r="EM20" s="555"/>
      <c r="EN20" s="555"/>
      <c r="EO20" s="555"/>
      <c r="EP20" s="555"/>
      <c r="EQ20" s="555"/>
      <c r="ER20" s="555"/>
      <c r="ES20" s="555"/>
      <c r="ET20" s="555">
        <f t="shared" ref="ET20" si="8">AD20*AT20*12</f>
        <v>1008899.94</v>
      </c>
      <c r="EU20" s="555"/>
      <c r="EV20" s="555"/>
      <c r="EW20" s="555"/>
      <c r="EX20" s="555"/>
      <c r="EY20" s="555"/>
      <c r="EZ20" s="555"/>
      <c r="FA20" s="555"/>
      <c r="FB20" s="555"/>
      <c r="FC20" s="555"/>
      <c r="FD20" s="555"/>
      <c r="FE20" s="555"/>
      <c r="FF20" s="555"/>
      <c r="FG20" s="555"/>
      <c r="FH20" s="555"/>
      <c r="FI20" s="555"/>
      <c r="FJ20" s="555"/>
      <c r="FL20" s="547"/>
      <c r="FM20" s="547"/>
      <c r="FN20" s="547"/>
      <c r="FO20" s="547"/>
      <c r="FP20" s="547"/>
      <c r="FQ20" s="547"/>
      <c r="FR20" s="547"/>
      <c r="FS20" s="547"/>
      <c r="FT20" s="547"/>
      <c r="FU20" s="547"/>
      <c r="FV20" s="547"/>
      <c r="FW20" s="547"/>
      <c r="FX20" s="547"/>
      <c r="FY20" s="547"/>
      <c r="FZ20" s="547"/>
      <c r="GA20" s="547"/>
      <c r="GB20" s="547"/>
      <c r="GC20" s="547"/>
      <c r="GE20" s="547"/>
      <c r="GF20" s="548"/>
      <c r="GG20" s="548"/>
      <c r="GH20" s="548"/>
      <c r="GI20" s="548"/>
      <c r="GJ20" s="548"/>
      <c r="GK20" s="548"/>
      <c r="GL20" s="548"/>
      <c r="GM20" s="548"/>
      <c r="GN20" s="548"/>
      <c r="GO20" s="548"/>
      <c r="GP20" s="548"/>
      <c r="GQ20" s="548"/>
      <c r="GR20" s="548"/>
      <c r="GS20" s="548"/>
      <c r="GT20" s="548"/>
      <c r="GU20" s="548"/>
      <c r="GV20" s="548"/>
      <c r="GW20" s="548"/>
      <c r="GX20" s="548"/>
    </row>
    <row r="21" spans="1:206" s="214" customFormat="1" x14ac:dyDescent="0.25">
      <c r="A21" s="561" t="s">
        <v>350</v>
      </c>
      <c r="B21" s="561"/>
      <c r="C21" s="561"/>
      <c r="D21" s="561"/>
      <c r="E21" s="561"/>
      <c r="F21" s="561"/>
      <c r="G21" s="562" t="s">
        <v>822</v>
      </c>
      <c r="H21" s="563"/>
      <c r="I21" s="563"/>
      <c r="J21" s="563"/>
      <c r="K21" s="563"/>
      <c r="L21" s="563"/>
      <c r="M21" s="563"/>
      <c r="N21" s="563"/>
      <c r="O21" s="563"/>
      <c r="P21" s="563"/>
      <c r="Q21" s="563"/>
      <c r="R21" s="563"/>
      <c r="S21" s="563"/>
      <c r="T21" s="563"/>
      <c r="U21" s="563"/>
      <c r="V21" s="563"/>
      <c r="W21" s="563"/>
      <c r="X21" s="563"/>
      <c r="Y21" s="563"/>
      <c r="Z21" s="563"/>
      <c r="AA21" s="563"/>
      <c r="AB21" s="563"/>
      <c r="AC21" s="564"/>
      <c r="AD21" s="559">
        <v>8.8800000000000008</v>
      </c>
      <c r="AE21" s="559"/>
      <c r="AF21" s="559"/>
      <c r="AG21" s="559"/>
      <c r="AH21" s="559"/>
      <c r="AI21" s="559"/>
      <c r="AJ21" s="559"/>
      <c r="AK21" s="559"/>
      <c r="AL21" s="559"/>
      <c r="AM21" s="559"/>
      <c r="AN21" s="559"/>
      <c r="AO21" s="559"/>
      <c r="AP21" s="559"/>
      <c r="AQ21" s="559"/>
      <c r="AR21" s="559"/>
      <c r="AS21" s="559"/>
      <c r="AT21" s="555">
        <f t="shared" ref="AT21" si="9">BK21+CC21+CV21</f>
        <v>84074.994999999995</v>
      </c>
      <c r="AU21" s="559"/>
      <c r="AV21" s="559"/>
      <c r="AW21" s="559"/>
      <c r="AX21" s="559"/>
      <c r="AY21" s="559"/>
      <c r="AZ21" s="559"/>
      <c r="BA21" s="559"/>
      <c r="BB21" s="559"/>
      <c r="BC21" s="559"/>
      <c r="BD21" s="559"/>
      <c r="BE21" s="559"/>
      <c r="BF21" s="559"/>
      <c r="BG21" s="559"/>
      <c r="BH21" s="559"/>
      <c r="BI21" s="559"/>
      <c r="BJ21" s="559"/>
      <c r="BK21" s="555">
        <v>16309</v>
      </c>
      <c r="BL21" s="555"/>
      <c r="BM21" s="555"/>
      <c r="BN21" s="555"/>
      <c r="BO21" s="555"/>
      <c r="BP21" s="555"/>
      <c r="BQ21" s="555"/>
      <c r="BR21" s="555"/>
      <c r="BS21" s="555"/>
      <c r="BT21" s="555"/>
      <c r="BU21" s="555"/>
      <c r="BV21" s="555"/>
      <c r="BW21" s="555"/>
      <c r="BX21" s="555"/>
      <c r="BY21" s="555"/>
      <c r="BZ21" s="555"/>
      <c r="CA21" s="555"/>
      <c r="CB21" s="555"/>
      <c r="CC21" s="555">
        <v>39477.61</v>
      </c>
      <c r="CD21" s="555"/>
      <c r="CE21" s="555"/>
      <c r="CF21" s="555"/>
      <c r="CG21" s="555"/>
      <c r="CH21" s="555"/>
      <c r="CI21" s="555"/>
      <c r="CJ21" s="555"/>
      <c r="CK21" s="555"/>
      <c r="CL21" s="555"/>
      <c r="CM21" s="555"/>
      <c r="CN21" s="555"/>
      <c r="CO21" s="555"/>
      <c r="CP21" s="555"/>
      <c r="CQ21" s="555"/>
      <c r="CR21" s="555"/>
      <c r="CS21" s="555"/>
      <c r="CT21" s="555"/>
      <c r="CU21" s="555"/>
      <c r="CV21" s="555">
        <f t="shared" si="1"/>
        <v>28288.385000000002</v>
      </c>
      <c r="CW21" s="555"/>
      <c r="CX21" s="555"/>
      <c r="CY21" s="555"/>
      <c r="CZ21" s="555"/>
      <c r="DA21" s="555"/>
      <c r="DB21" s="555"/>
      <c r="DC21" s="555"/>
      <c r="DD21" s="555"/>
      <c r="DE21" s="555"/>
      <c r="DF21" s="555"/>
      <c r="DG21" s="555"/>
      <c r="DH21" s="555"/>
      <c r="DI21" s="555"/>
      <c r="DJ21" s="555"/>
      <c r="DK21" s="555"/>
      <c r="DL21" s="555"/>
      <c r="DM21" s="555"/>
      <c r="DN21" s="555">
        <f t="shared" ref="DN21" si="10">CC21/1.3*0.8</f>
        <v>24293.913846153846</v>
      </c>
      <c r="DO21" s="555"/>
      <c r="DP21" s="555"/>
      <c r="DQ21" s="555"/>
      <c r="DR21" s="555"/>
      <c r="DS21" s="555"/>
      <c r="DT21" s="555"/>
      <c r="DU21" s="555"/>
      <c r="DV21" s="555"/>
      <c r="DW21" s="555"/>
      <c r="DX21" s="555"/>
      <c r="DY21" s="555"/>
      <c r="DZ21" s="555"/>
      <c r="EA21" s="555"/>
      <c r="EB21" s="555"/>
      <c r="EC21" s="555"/>
      <c r="ED21" s="555">
        <f t="shared" ref="ED21" si="11">CC21/1.3*0.5</f>
        <v>15183.696153846153</v>
      </c>
      <c r="EE21" s="555"/>
      <c r="EF21" s="555"/>
      <c r="EG21" s="555"/>
      <c r="EH21" s="555"/>
      <c r="EI21" s="555"/>
      <c r="EJ21" s="555"/>
      <c r="EK21" s="555"/>
      <c r="EL21" s="555"/>
      <c r="EM21" s="555"/>
      <c r="EN21" s="555"/>
      <c r="EO21" s="555"/>
      <c r="EP21" s="555"/>
      <c r="EQ21" s="555"/>
      <c r="ER21" s="555"/>
      <c r="ES21" s="555"/>
      <c r="ET21" s="555">
        <f t="shared" ref="ET21" si="12">AD21*AT21*12</f>
        <v>8959031.4671999998</v>
      </c>
      <c r="EU21" s="555"/>
      <c r="EV21" s="555"/>
      <c r="EW21" s="555"/>
      <c r="EX21" s="555"/>
      <c r="EY21" s="555"/>
      <c r="EZ21" s="555"/>
      <c r="FA21" s="555"/>
      <c r="FB21" s="555"/>
      <c r="FC21" s="555"/>
      <c r="FD21" s="555"/>
      <c r="FE21" s="555"/>
      <c r="FF21" s="555"/>
      <c r="FG21" s="555"/>
      <c r="FH21" s="555"/>
      <c r="FI21" s="555"/>
      <c r="FJ21" s="555"/>
      <c r="FL21" s="547"/>
      <c r="FM21" s="547"/>
      <c r="FN21" s="547"/>
      <c r="FO21" s="547"/>
      <c r="FP21" s="547"/>
      <c r="FQ21" s="547"/>
      <c r="FR21" s="547"/>
      <c r="FS21" s="547"/>
      <c r="FT21" s="547"/>
      <c r="FU21" s="547"/>
      <c r="FV21" s="547"/>
      <c r="FW21" s="547"/>
      <c r="FX21" s="547"/>
      <c r="FY21" s="547"/>
      <c r="FZ21" s="547"/>
      <c r="GA21" s="547"/>
      <c r="GB21" s="547"/>
      <c r="GC21" s="547"/>
      <c r="GE21" s="547"/>
      <c r="GF21" s="548"/>
      <c r="GG21" s="548"/>
      <c r="GH21" s="548"/>
      <c r="GI21" s="548"/>
      <c r="GJ21" s="548"/>
      <c r="GK21" s="548"/>
      <c r="GL21" s="548"/>
      <c r="GM21" s="548"/>
      <c r="GN21" s="548"/>
      <c r="GO21" s="548"/>
      <c r="GP21" s="548"/>
      <c r="GQ21" s="548"/>
      <c r="GR21" s="548"/>
      <c r="GS21" s="548"/>
      <c r="GT21" s="548"/>
      <c r="GU21" s="548"/>
      <c r="GV21" s="548"/>
      <c r="GW21" s="548"/>
      <c r="GX21" s="548"/>
    </row>
    <row r="22" spans="1:206" s="214" customFormat="1" x14ac:dyDescent="0.25">
      <c r="A22" s="561" t="s">
        <v>351</v>
      </c>
      <c r="B22" s="561"/>
      <c r="C22" s="561"/>
      <c r="D22" s="561"/>
      <c r="E22" s="561"/>
      <c r="F22" s="561"/>
      <c r="G22" s="562" t="s">
        <v>823</v>
      </c>
      <c r="H22" s="563"/>
      <c r="I22" s="563"/>
      <c r="J22" s="563"/>
      <c r="K22" s="563"/>
      <c r="L22" s="563"/>
      <c r="M22" s="563"/>
      <c r="N22" s="563"/>
      <c r="O22" s="563"/>
      <c r="P22" s="563"/>
      <c r="Q22" s="563"/>
      <c r="R22" s="563"/>
      <c r="S22" s="563"/>
      <c r="T22" s="563"/>
      <c r="U22" s="563"/>
      <c r="V22" s="563"/>
      <c r="W22" s="563"/>
      <c r="X22" s="563"/>
      <c r="Y22" s="563"/>
      <c r="Z22" s="563"/>
      <c r="AA22" s="563"/>
      <c r="AB22" s="563"/>
      <c r="AC22" s="564"/>
      <c r="AD22" s="559">
        <v>0.5</v>
      </c>
      <c r="AE22" s="559"/>
      <c r="AF22" s="559"/>
      <c r="AG22" s="559"/>
      <c r="AH22" s="559"/>
      <c r="AI22" s="559"/>
      <c r="AJ22" s="559"/>
      <c r="AK22" s="559"/>
      <c r="AL22" s="559"/>
      <c r="AM22" s="559"/>
      <c r="AN22" s="559"/>
      <c r="AO22" s="559"/>
      <c r="AP22" s="559"/>
      <c r="AQ22" s="559"/>
      <c r="AR22" s="559"/>
      <c r="AS22" s="559"/>
      <c r="AT22" s="555">
        <f t="shared" ref="AT22" si="13">BK22+CC22+CV22</f>
        <v>84074.994999999995</v>
      </c>
      <c r="AU22" s="559"/>
      <c r="AV22" s="559"/>
      <c r="AW22" s="559"/>
      <c r="AX22" s="559"/>
      <c r="AY22" s="559"/>
      <c r="AZ22" s="559"/>
      <c r="BA22" s="559"/>
      <c r="BB22" s="559"/>
      <c r="BC22" s="559"/>
      <c r="BD22" s="559"/>
      <c r="BE22" s="559"/>
      <c r="BF22" s="559"/>
      <c r="BG22" s="559"/>
      <c r="BH22" s="559"/>
      <c r="BI22" s="559"/>
      <c r="BJ22" s="559"/>
      <c r="BK22" s="555">
        <v>14967</v>
      </c>
      <c r="BL22" s="555"/>
      <c r="BM22" s="555"/>
      <c r="BN22" s="555"/>
      <c r="BO22" s="555"/>
      <c r="BP22" s="555"/>
      <c r="BQ22" s="555"/>
      <c r="BR22" s="555"/>
      <c r="BS22" s="555"/>
      <c r="BT22" s="555"/>
      <c r="BU22" s="555"/>
      <c r="BV22" s="555"/>
      <c r="BW22" s="555"/>
      <c r="BX22" s="555"/>
      <c r="BY22" s="555"/>
      <c r="BZ22" s="555"/>
      <c r="CA22" s="555"/>
      <c r="CB22" s="555"/>
      <c r="CC22" s="555">
        <v>40819.61</v>
      </c>
      <c r="CD22" s="555"/>
      <c r="CE22" s="555"/>
      <c r="CF22" s="555"/>
      <c r="CG22" s="555"/>
      <c r="CH22" s="555"/>
      <c r="CI22" s="555"/>
      <c r="CJ22" s="555"/>
      <c r="CK22" s="555"/>
      <c r="CL22" s="555"/>
      <c r="CM22" s="555"/>
      <c r="CN22" s="555"/>
      <c r="CO22" s="555"/>
      <c r="CP22" s="555"/>
      <c r="CQ22" s="555"/>
      <c r="CR22" s="555"/>
      <c r="CS22" s="555"/>
      <c r="CT22" s="555"/>
      <c r="CU22" s="555"/>
      <c r="CV22" s="555">
        <f t="shared" si="1"/>
        <v>28288.385000000002</v>
      </c>
      <c r="CW22" s="555"/>
      <c r="CX22" s="555"/>
      <c r="CY22" s="555"/>
      <c r="CZ22" s="555"/>
      <c r="DA22" s="555"/>
      <c r="DB22" s="555"/>
      <c r="DC22" s="555"/>
      <c r="DD22" s="555"/>
      <c r="DE22" s="555"/>
      <c r="DF22" s="555"/>
      <c r="DG22" s="555"/>
      <c r="DH22" s="555"/>
      <c r="DI22" s="555"/>
      <c r="DJ22" s="555"/>
      <c r="DK22" s="555"/>
      <c r="DL22" s="555"/>
      <c r="DM22" s="555"/>
      <c r="DN22" s="555">
        <f t="shared" ref="DN22" si="14">CC22/1.3*0.8</f>
        <v>25119.760000000002</v>
      </c>
      <c r="DO22" s="555"/>
      <c r="DP22" s="555"/>
      <c r="DQ22" s="555"/>
      <c r="DR22" s="555"/>
      <c r="DS22" s="555"/>
      <c r="DT22" s="555"/>
      <c r="DU22" s="555"/>
      <c r="DV22" s="555"/>
      <c r="DW22" s="555"/>
      <c r="DX22" s="555"/>
      <c r="DY22" s="555"/>
      <c r="DZ22" s="555"/>
      <c r="EA22" s="555"/>
      <c r="EB22" s="555"/>
      <c r="EC22" s="555"/>
      <c r="ED22" s="555">
        <f t="shared" ref="ED22" si="15">CC22/1.3*0.5</f>
        <v>15699.85</v>
      </c>
      <c r="EE22" s="555"/>
      <c r="EF22" s="555"/>
      <c r="EG22" s="555"/>
      <c r="EH22" s="555"/>
      <c r="EI22" s="555"/>
      <c r="EJ22" s="555"/>
      <c r="EK22" s="555"/>
      <c r="EL22" s="555"/>
      <c r="EM22" s="555"/>
      <c r="EN22" s="555"/>
      <c r="EO22" s="555"/>
      <c r="EP22" s="555"/>
      <c r="EQ22" s="555"/>
      <c r="ER22" s="555"/>
      <c r="ES22" s="555"/>
      <c r="ET22" s="555">
        <f t="shared" ref="ET22" si="16">AD22*AT22*12</f>
        <v>504449.97</v>
      </c>
      <c r="EU22" s="555"/>
      <c r="EV22" s="555"/>
      <c r="EW22" s="555"/>
      <c r="EX22" s="555"/>
      <c r="EY22" s="555"/>
      <c r="EZ22" s="555"/>
      <c r="FA22" s="555"/>
      <c r="FB22" s="555"/>
      <c r="FC22" s="555"/>
      <c r="FD22" s="555"/>
      <c r="FE22" s="555"/>
      <c r="FF22" s="555"/>
      <c r="FG22" s="555"/>
      <c r="FH22" s="555"/>
      <c r="FI22" s="555"/>
      <c r="FJ22" s="555"/>
      <c r="FL22" s="547"/>
      <c r="FM22" s="547"/>
      <c r="FN22" s="547"/>
      <c r="FO22" s="547"/>
      <c r="FP22" s="547"/>
      <c r="FQ22" s="547"/>
      <c r="FR22" s="547"/>
      <c r="FS22" s="547"/>
      <c r="FT22" s="547"/>
      <c r="FU22" s="547"/>
      <c r="FV22" s="547"/>
      <c r="FW22" s="547"/>
      <c r="FX22" s="547"/>
      <c r="FY22" s="547"/>
      <c r="FZ22" s="547"/>
      <c r="GA22" s="547"/>
      <c r="GB22" s="547"/>
      <c r="GC22" s="547"/>
      <c r="GE22" s="547"/>
      <c r="GF22" s="548"/>
      <c r="GG22" s="548"/>
      <c r="GH22" s="548"/>
      <c r="GI22" s="548"/>
      <c r="GJ22" s="548"/>
      <c r="GK22" s="548"/>
      <c r="GL22" s="548"/>
      <c r="GM22" s="548"/>
      <c r="GN22" s="548"/>
      <c r="GO22" s="548"/>
      <c r="GP22" s="548"/>
      <c r="GQ22" s="548"/>
      <c r="GR22" s="548"/>
      <c r="GS22" s="548"/>
      <c r="GT22" s="548"/>
      <c r="GU22" s="548"/>
      <c r="GV22" s="548"/>
      <c r="GW22" s="548"/>
      <c r="GX22" s="548"/>
    </row>
    <row r="23" spans="1:206" s="214" customFormat="1" x14ac:dyDescent="0.25">
      <c r="A23" s="561" t="s">
        <v>352</v>
      </c>
      <c r="B23" s="561"/>
      <c r="C23" s="561"/>
      <c r="D23" s="561"/>
      <c r="E23" s="561"/>
      <c r="F23" s="561"/>
      <c r="G23" s="562" t="s">
        <v>797</v>
      </c>
      <c r="H23" s="563"/>
      <c r="I23" s="563"/>
      <c r="J23" s="563"/>
      <c r="K23" s="563"/>
      <c r="L23" s="563"/>
      <c r="M23" s="563"/>
      <c r="N23" s="563"/>
      <c r="O23" s="563"/>
      <c r="P23" s="563"/>
      <c r="Q23" s="563"/>
      <c r="R23" s="563"/>
      <c r="S23" s="563"/>
      <c r="T23" s="563"/>
      <c r="U23" s="563"/>
      <c r="V23" s="563"/>
      <c r="W23" s="563"/>
      <c r="X23" s="563"/>
      <c r="Y23" s="563"/>
      <c r="Z23" s="563"/>
      <c r="AA23" s="563"/>
      <c r="AB23" s="563"/>
      <c r="AC23" s="564"/>
      <c r="AD23" s="559">
        <v>27.66</v>
      </c>
      <c r="AE23" s="559"/>
      <c r="AF23" s="559"/>
      <c r="AG23" s="559"/>
      <c r="AH23" s="559"/>
      <c r="AI23" s="559"/>
      <c r="AJ23" s="559"/>
      <c r="AK23" s="559"/>
      <c r="AL23" s="559"/>
      <c r="AM23" s="559"/>
      <c r="AN23" s="559"/>
      <c r="AO23" s="559"/>
      <c r="AP23" s="559"/>
      <c r="AQ23" s="559"/>
      <c r="AR23" s="559"/>
      <c r="AS23" s="559"/>
      <c r="AT23" s="555">
        <f t="shared" si="0"/>
        <v>84074.994999999995</v>
      </c>
      <c r="AU23" s="559"/>
      <c r="AV23" s="559"/>
      <c r="AW23" s="559"/>
      <c r="AX23" s="559"/>
      <c r="AY23" s="559"/>
      <c r="AZ23" s="559"/>
      <c r="BA23" s="559"/>
      <c r="BB23" s="559"/>
      <c r="BC23" s="559"/>
      <c r="BD23" s="559"/>
      <c r="BE23" s="559"/>
      <c r="BF23" s="559"/>
      <c r="BG23" s="559"/>
      <c r="BH23" s="559"/>
      <c r="BI23" s="559"/>
      <c r="BJ23" s="559"/>
      <c r="BK23" s="555">
        <v>15476</v>
      </c>
      <c r="BL23" s="555"/>
      <c r="BM23" s="555"/>
      <c r="BN23" s="555"/>
      <c r="BO23" s="555"/>
      <c r="BP23" s="555"/>
      <c r="BQ23" s="555"/>
      <c r="BR23" s="555"/>
      <c r="BS23" s="555"/>
      <c r="BT23" s="555"/>
      <c r="BU23" s="555"/>
      <c r="BV23" s="555"/>
      <c r="BW23" s="555"/>
      <c r="BX23" s="555"/>
      <c r="BY23" s="555"/>
      <c r="BZ23" s="555"/>
      <c r="CA23" s="555"/>
      <c r="CB23" s="555"/>
      <c r="CC23" s="555">
        <v>40310.61</v>
      </c>
      <c r="CD23" s="555"/>
      <c r="CE23" s="555"/>
      <c r="CF23" s="555"/>
      <c r="CG23" s="555"/>
      <c r="CH23" s="555"/>
      <c r="CI23" s="555"/>
      <c r="CJ23" s="555"/>
      <c r="CK23" s="555"/>
      <c r="CL23" s="555"/>
      <c r="CM23" s="555"/>
      <c r="CN23" s="555"/>
      <c r="CO23" s="555"/>
      <c r="CP23" s="555"/>
      <c r="CQ23" s="555"/>
      <c r="CR23" s="555"/>
      <c r="CS23" s="555"/>
      <c r="CT23" s="555"/>
      <c r="CU23" s="555"/>
      <c r="CV23" s="555">
        <f t="shared" si="1"/>
        <v>28288.385000000002</v>
      </c>
      <c r="CW23" s="555"/>
      <c r="CX23" s="555"/>
      <c r="CY23" s="555"/>
      <c r="CZ23" s="555"/>
      <c r="DA23" s="555"/>
      <c r="DB23" s="555"/>
      <c r="DC23" s="555"/>
      <c r="DD23" s="555"/>
      <c r="DE23" s="555"/>
      <c r="DF23" s="555"/>
      <c r="DG23" s="555"/>
      <c r="DH23" s="555"/>
      <c r="DI23" s="555"/>
      <c r="DJ23" s="555"/>
      <c r="DK23" s="555"/>
      <c r="DL23" s="555"/>
      <c r="DM23" s="555"/>
      <c r="DN23" s="555">
        <f t="shared" si="2"/>
        <v>24806.529230769229</v>
      </c>
      <c r="DO23" s="555"/>
      <c r="DP23" s="555"/>
      <c r="DQ23" s="555"/>
      <c r="DR23" s="555"/>
      <c r="DS23" s="555"/>
      <c r="DT23" s="555"/>
      <c r="DU23" s="555"/>
      <c r="DV23" s="555"/>
      <c r="DW23" s="555"/>
      <c r="DX23" s="555"/>
      <c r="DY23" s="555"/>
      <c r="DZ23" s="555"/>
      <c r="EA23" s="555"/>
      <c r="EB23" s="555"/>
      <c r="EC23" s="555"/>
      <c r="ED23" s="555">
        <f t="shared" si="3"/>
        <v>15504.080769230768</v>
      </c>
      <c r="EE23" s="555"/>
      <c r="EF23" s="555"/>
      <c r="EG23" s="555"/>
      <c r="EH23" s="555"/>
      <c r="EI23" s="555"/>
      <c r="EJ23" s="555"/>
      <c r="EK23" s="555"/>
      <c r="EL23" s="555"/>
      <c r="EM23" s="555"/>
      <c r="EN23" s="555"/>
      <c r="EO23" s="555"/>
      <c r="EP23" s="555"/>
      <c r="EQ23" s="555"/>
      <c r="ER23" s="555"/>
      <c r="ES23" s="555"/>
      <c r="ET23" s="555">
        <f t="shared" si="4"/>
        <v>27906172.340399995</v>
      </c>
      <c r="EU23" s="555"/>
      <c r="EV23" s="555"/>
      <c r="EW23" s="555"/>
      <c r="EX23" s="555"/>
      <c r="EY23" s="555"/>
      <c r="EZ23" s="555"/>
      <c r="FA23" s="555"/>
      <c r="FB23" s="555"/>
      <c r="FC23" s="555"/>
      <c r="FD23" s="555"/>
      <c r="FE23" s="555"/>
      <c r="FF23" s="555"/>
      <c r="FG23" s="555"/>
      <c r="FH23" s="555"/>
      <c r="FI23" s="555"/>
      <c r="FJ23" s="555"/>
      <c r="FL23" s="547"/>
      <c r="FM23" s="547"/>
      <c r="FN23" s="547"/>
      <c r="FO23" s="547"/>
      <c r="FP23" s="547"/>
      <c r="FQ23" s="547"/>
      <c r="FR23" s="547"/>
      <c r="FS23" s="547"/>
      <c r="FT23" s="547"/>
      <c r="FU23" s="547"/>
      <c r="FV23" s="547"/>
      <c r="FW23" s="547"/>
      <c r="FX23" s="547"/>
      <c r="FY23" s="547"/>
      <c r="FZ23" s="547"/>
      <c r="GA23" s="547"/>
      <c r="GB23" s="547"/>
      <c r="GC23" s="547"/>
      <c r="GE23" s="547"/>
      <c r="GF23" s="548"/>
      <c r="GG23" s="548"/>
      <c r="GH23" s="548"/>
      <c r="GI23" s="548"/>
      <c r="GJ23" s="548"/>
      <c r="GK23" s="548"/>
      <c r="GL23" s="548"/>
      <c r="GM23" s="548"/>
      <c r="GN23" s="548"/>
      <c r="GO23" s="548"/>
      <c r="GP23" s="548"/>
      <c r="GQ23" s="548"/>
      <c r="GR23" s="548"/>
      <c r="GS23" s="548"/>
      <c r="GT23" s="548"/>
      <c r="GU23" s="548"/>
      <c r="GV23" s="548"/>
      <c r="GW23" s="548"/>
      <c r="GX23" s="548"/>
    </row>
    <row r="24" spans="1:206" s="214" customFormat="1" x14ac:dyDescent="0.25">
      <c r="A24" s="561" t="s">
        <v>385</v>
      </c>
      <c r="B24" s="561"/>
      <c r="C24" s="561"/>
      <c r="D24" s="561"/>
      <c r="E24" s="561"/>
      <c r="F24" s="561"/>
      <c r="G24" s="562" t="s">
        <v>821</v>
      </c>
      <c r="H24" s="563"/>
      <c r="I24" s="563"/>
      <c r="J24" s="563"/>
      <c r="K24" s="563"/>
      <c r="L24" s="563"/>
      <c r="M24" s="563"/>
      <c r="N24" s="563"/>
      <c r="O24" s="563"/>
      <c r="P24" s="563"/>
      <c r="Q24" s="563"/>
      <c r="R24" s="563"/>
      <c r="S24" s="563"/>
      <c r="T24" s="563"/>
      <c r="U24" s="563"/>
      <c r="V24" s="563"/>
      <c r="W24" s="563"/>
      <c r="X24" s="563"/>
      <c r="Y24" s="563"/>
      <c r="Z24" s="563"/>
      <c r="AA24" s="563"/>
      <c r="AB24" s="563"/>
      <c r="AC24" s="564"/>
      <c r="AD24" s="559">
        <v>2</v>
      </c>
      <c r="AE24" s="559"/>
      <c r="AF24" s="559"/>
      <c r="AG24" s="559"/>
      <c r="AH24" s="559"/>
      <c r="AI24" s="559"/>
      <c r="AJ24" s="559"/>
      <c r="AK24" s="559"/>
      <c r="AL24" s="559"/>
      <c r="AM24" s="559"/>
      <c r="AN24" s="559"/>
      <c r="AO24" s="559"/>
      <c r="AP24" s="559"/>
      <c r="AQ24" s="559"/>
      <c r="AR24" s="559"/>
      <c r="AS24" s="559"/>
      <c r="AT24" s="555">
        <f t="shared" ref="AT24" si="17">BK24+CC24+CV24</f>
        <v>84074.994999999995</v>
      </c>
      <c r="AU24" s="559"/>
      <c r="AV24" s="559"/>
      <c r="AW24" s="559"/>
      <c r="AX24" s="559"/>
      <c r="AY24" s="559"/>
      <c r="AZ24" s="559"/>
      <c r="BA24" s="559"/>
      <c r="BB24" s="559"/>
      <c r="BC24" s="559"/>
      <c r="BD24" s="559"/>
      <c r="BE24" s="559"/>
      <c r="BF24" s="559"/>
      <c r="BG24" s="559"/>
      <c r="BH24" s="559"/>
      <c r="BI24" s="559"/>
      <c r="BJ24" s="559"/>
      <c r="BK24" s="555">
        <v>12617</v>
      </c>
      <c r="BL24" s="555"/>
      <c r="BM24" s="555"/>
      <c r="BN24" s="555"/>
      <c r="BO24" s="555"/>
      <c r="BP24" s="555"/>
      <c r="BQ24" s="555"/>
      <c r="BR24" s="555"/>
      <c r="BS24" s="555"/>
      <c r="BT24" s="555"/>
      <c r="BU24" s="555"/>
      <c r="BV24" s="555"/>
      <c r="BW24" s="555"/>
      <c r="BX24" s="555"/>
      <c r="BY24" s="555"/>
      <c r="BZ24" s="555"/>
      <c r="CA24" s="555"/>
      <c r="CB24" s="555"/>
      <c r="CC24" s="555">
        <v>43169.61</v>
      </c>
      <c r="CD24" s="555"/>
      <c r="CE24" s="555"/>
      <c r="CF24" s="555"/>
      <c r="CG24" s="555"/>
      <c r="CH24" s="555"/>
      <c r="CI24" s="555"/>
      <c r="CJ24" s="555"/>
      <c r="CK24" s="555"/>
      <c r="CL24" s="555"/>
      <c r="CM24" s="555"/>
      <c r="CN24" s="555"/>
      <c r="CO24" s="555"/>
      <c r="CP24" s="555"/>
      <c r="CQ24" s="555"/>
      <c r="CR24" s="555"/>
      <c r="CS24" s="555"/>
      <c r="CT24" s="555"/>
      <c r="CU24" s="555"/>
      <c r="CV24" s="555">
        <f t="shared" si="1"/>
        <v>28288.385000000002</v>
      </c>
      <c r="CW24" s="555"/>
      <c r="CX24" s="555"/>
      <c r="CY24" s="555"/>
      <c r="CZ24" s="555"/>
      <c r="DA24" s="555"/>
      <c r="DB24" s="555"/>
      <c r="DC24" s="555"/>
      <c r="DD24" s="555"/>
      <c r="DE24" s="555"/>
      <c r="DF24" s="555"/>
      <c r="DG24" s="555"/>
      <c r="DH24" s="555"/>
      <c r="DI24" s="555"/>
      <c r="DJ24" s="555"/>
      <c r="DK24" s="555"/>
      <c r="DL24" s="555"/>
      <c r="DM24" s="555"/>
      <c r="DN24" s="555">
        <f t="shared" ref="DN24" si="18">CC24/1.3*0.8</f>
        <v>26565.91384615385</v>
      </c>
      <c r="DO24" s="555"/>
      <c r="DP24" s="555"/>
      <c r="DQ24" s="555"/>
      <c r="DR24" s="555"/>
      <c r="DS24" s="555"/>
      <c r="DT24" s="555"/>
      <c r="DU24" s="555"/>
      <c r="DV24" s="555"/>
      <c r="DW24" s="555"/>
      <c r="DX24" s="555"/>
      <c r="DY24" s="555"/>
      <c r="DZ24" s="555"/>
      <c r="EA24" s="555"/>
      <c r="EB24" s="555"/>
      <c r="EC24" s="555"/>
      <c r="ED24" s="555">
        <f t="shared" ref="ED24" si="19">CC24/1.3*0.5</f>
        <v>16603.696153846155</v>
      </c>
      <c r="EE24" s="555"/>
      <c r="EF24" s="555"/>
      <c r="EG24" s="555"/>
      <c r="EH24" s="555"/>
      <c r="EI24" s="555"/>
      <c r="EJ24" s="555"/>
      <c r="EK24" s="555"/>
      <c r="EL24" s="555"/>
      <c r="EM24" s="555"/>
      <c r="EN24" s="555"/>
      <c r="EO24" s="555"/>
      <c r="EP24" s="555"/>
      <c r="EQ24" s="555"/>
      <c r="ER24" s="555"/>
      <c r="ES24" s="555"/>
      <c r="ET24" s="555">
        <f t="shared" ref="ET24" si="20">AD24*AT24*12</f>
        <v>2017799.88</v>
      </c>
      <c r="EU24" s="555"/>
      <c r="EV24" s="555"/>
      <c r="EW24" s="555"/>
      <c r="EX24" s="555"/>
      <c r="EY24" s="555"/>
      <c r="EZ24" s="555"/>
      <c r="FA24" s="555"/>
      <c r="FB24" s="555"/>
      <c r="FC24" s="555"/>
      <c r="FD24" s="555"/>
      <c r="FE24" s="555"/>
      <c r="FF24" s="555"/>
      <c r="FG24" s="555"/>
      <c r="FH24" s="555"/>
      <c r="FI24" s="555"/>
      <c r="FJ24" s="555"/>
      <c r="FL24" s="547"/>
      <c r="FM24" s="547"/>
      <c r="FN24" s="547"/>
      <c r="FO24" s="547"/>
      <c r="FP24" s="547"/>
      <c r="FQ24" s="547"/>
      <c r="FR24" s="547"/>
      <c r="FS24" s="547"/>
      <c r="FT24" s="547"/>
      <c r="FU24" s="547"/>
      <c r="FV24" s="547"/>
      <c r="FW24" s="547"/>
      <c r="FX24" s="547"/>
      <c r="FY24" s="547"/>
      <c r="FZ24" s="547"/>
      <c r="GA24" s="547"/>
      <c r="GB24" s="547"/>
      <c r="GC24" s="547"/>
      <c r="GE24" s="547"/>
      <c r="GF24" s="548"/>
      <c r="GG24" s="548"/>
      <c r="GH24" s="548"/>
      <c r="GI24" s="548"/>
      <c r="GJ24" s="548"/>
      <c r="GK24" s="548"/>
      <c r="GL24" s="548"/>
      <c r="GM24" s="548"/>
      <c r="GN24" s="548"/>
      <c r="GO24" s="548"/>
      <c r="GP24" s="548"/>
      <c r="GQ24" s="548"/>
      <c r="GR24" s="548"/>
      <c r="GS24" s="548"/>
      <c r="GT24" s="548"/>
      <c r="GU24" s="548"/>
      <c r="GV24" s="548"/>
      <c r="GW24" s="548"/>
      <c r="GX24" s="548"/>
    </row>
    <row r="25" spans="1:206" s="214" customFormat="1" x14ac:dyDescent="0.25">
      <c r="A25" s="561" t="s">
        <v>590</v>
      </c>
      <c r="B25" s="561"/>
      <c r="C25" s="561"/>
      <c r="D25" s="561"/>
      <c r="E25" s="561"/>
      <c r="F25" s="561"/>
      <c r="G25" s="562" t="s">
        <v>798</v>
      </c>
      <c r="H25" s="563"/>
      <c r="I25" s="563"/>
      <c r="J25" s="563"/>
      <c r="K25" s="563"/>
      <c r="L25" s="563"/>
      <c r="M25" s="563"/>
      <c r="N25" s="563"/>
      <c r="O25" s="563"/>
      <c r="P25" s="563"/>
      <c r="Q25" s="563"/>
      <c r="R25" s="563"/>
      <c r="S25" s="563"/>
      <c r="T25" s="563"/>
      <c r="U25" s="563"/>
      <c r="V25" s="563"/>
      <c r="W25" s="563"/>
      <c r="X25" s="563"/>
      <c r="Y25" s="563"/>
      <c r="Z25" s="563"/>
      <c r="AA25" s="563"/>
      <c r="AB25" s="563"/>
      <c r="AC25" s="564"/>
      <c r="AD25" s="559">
        <v>4.25</v>
      </c>
      <c r="AE25" s="559"/>
      <c r="AF25" s="559"/>
      <c r="AG25" s="559"/>
      <c r="AH25" s="559"/>
      <c r="AI25" s="559"/>
      <c r="AJ25" s="559"/>
      <c r="AK25" s="559"/>
      <c r="AL25" s="559"/>
      <c r="AM25" s="559"/>
      <c r="AN25" s="559"/>
      <c r="AO25" s="559"/>
      <c r="AP25" s="559"/>
      <c r="AQ25" s="559"/>
      <c r="AR25" s="559"/>
      <c r="AS25" s="559"/>
      <c r="AT25" s="555">
        <f t="shared" si="0"/>
        <v>84075</v>
      </c>
      <c r="AU25" s="559"/>
      <c r="AV25" s="559"/>
      <c r="AW25" s="559"/>
      <c r="AX25" s="559"/>
      <c r="AY25" s="559"/>
      <c r="AZ25" s="559"/>
      <c r="BA25" s="559"/>
      <c r="BB25" s="559"/>
      <c r="BC25" s="559"/>
      <c r="BD25" s="559"/>
      <c r="BE25" s="559"/>
      <c r="BF25" s="559"/>
      <c r="BG25" s="559"/>
      <c r="BH25" s="559"/>
      <c r="BI25" s="559"/>
      <c r="BJ25" s="559"/>
      <c r="BK25" s="555">
        <v>16221</v>
      </c>
      <c r="BL25" s="555"/>
      <c r="BM25" s="555"/>
      <c r="BN25" s="555"/>
      <c r="BO25" s="555"/>
      <c r="BP25" s="555"/>
      <c r="BQ25" s="555"/>
      <c r="BR25" s="555"/>
      <c r="BS25" s="555"/>
      <c r="BT25" s="555"/>
      <c r="BU25" s="555"/>
      <c r="BV25" s="555"/>
      <c r="BW25" s="555"/>
      <c r="BX25" s="555"/>
      <c r="BY25" s="555"/>
      <c r="BZ25" s="555"/>
      <c r="CA25" s="555"/>
      <c r="CB25" s="555"/>
      <c r="CC25" s="555">
        <f>40056+44</f>
        <v>40100</v>
      </c>
      <c r="CD25" s="555"/>
      <c r="CE25" s="555"/>
      <c r="CF25" s="555"/>
      <c r="CG25" s="555"/>
      <c r="CH25" s="555"/>
      <c r="CI25" s="555"/>
      <c r="CJ25" s="555"/>
      <c r="CK25" s="555"/>
      <c r="CL25" s="555"/>
      <c r="CM25" s="555"/>
      <c r="CN25" s="555"/>
      <c r="CO25" s="555"/>
      <c r="CP25" s="555"/>
      <c r="CQ25" s="555"/>
      <c r="CR25" s="555"/>
      <c r="CS25" s="555"/>
      <c r="CT25" s="555"/>
      <c r="CU25" s="555"/>
      <c r="CV25" s="555">
        <v>27754</v>
      </c>
      <c r="CW25" s="555"/>
      <c r="CX25" s="555"/>
      <c r="CY25" s="555"/>
      <c r="CZ25" s="555"/>
      <c r="DA25" s="555"/>
      <c r="DB25" s="555"/>
      <c r="DC25" s="555"/>
      <c r="DD25" s="555"/>
      <c r="DE25" s="555"/>
      <c r="DF25" s="555"/>
      <c r="DG25" s="555"/>
      <c r="DH25" s="555"/>
      <c r="DI25" s="555"/>
      <c r="DJ25" s="555"/>
      <c r="DK25" s="555"/>
      <c r="DL25" s="555"/>
      <c r="DM25" s="555"/>
      <c r="DN25" s="555">
        <f t="shared" si="2"/>
        <v>24676.923076923078</v>
      </c>
      <c r="DO25" s="555"/>
      <c r="DP25" s="555"/>
      <c r="DQ25" s="555"/>
      <c r="DR25" s="555"/>
      <c r="DS25" s="555"/>
      <c r="DT25" s="555"/>
      <c r="DU25" s="555"/>
      <c r="DV25" s="555"/>
      <c r="DW25" s="555"/>
      <c r="DX25" s="555"/>
      <c r="DY25" s="555"/>
      <c r="DZ25" s="555"/>
      <c r="EA25" s="555"/>
      <c r="EB25" s="555"/>
      <c r="EC25" s="555"/>
      <c r="ED25" s="555">
        <f t="shared" si="3"/>
        <v>15423.076923076922</v>
      </c>
      <c r="EE25" s="555"/>
      <c r="EF25" s="555"/>
      <c r="EG25" s="555"/>
      <c r="EH25" s="555"/>
      <c r="EI25" s="555"/>
      <c r="EJ25" s="555"/>
      <c r="EK25" s="555"/>
      <c r="EL25" s="555"/>
      <c r="EM25" s="555"/>
      <c r="EN25" s="555"/>
      <c r="EO25" s="555"/>
      <c r="EP25" s="555"/>
      <c r="EQ25" s="555"/>
      <c r="ER25" s="555"/>
      <c r="ES25" s="555"/>
      <c r="ET25" s="555">
        <f t="shared" si="4"/>
        <v>4287825</v>
      </c>
      <c r="EU25" s="555"/>
      <c r="EV25" s="555"/>
      <c r="EW25" s="555"/>
      <c r="EX25" s="555"/>
      <c r="EY25" s="555"/>
      <c r="EZ25" s="555"/>
      <c r="FA25" s="555"/>
      <c r="FB25" s="555"/>
      <c r="FC25" s="555"/>
      <c r="FD25" s="555"/>
      <c r="FE25" s="555"/>
      <c r="FF25" s="555"/>
      <c r="FG25" s="555"/>
      <c r="FH25" s="555"/>
      <c r="FI25" s="555"/>
      <c r="FJ25" s="555"/>
      <c r="FL25" s="547"/>
      <c r="FM25" s="547"/>
      <c r="FN25" s="547"/>
      <c r="FO25" s="547"/>
      <c r="FP25" s="547"/>
      <c r="FQ25" s="547"/>
      <c r="FR25" s="547"/>
      <c r="FS25" s="547"/>
      <c r="FT25" s="547"/>
      <c r="FU25" s="547"/>
      <c r="FV25" s="547"/>
      <c r="FW25" s="547"/>
      <c r="FX25" s="547"/>
      <c r="FY25" s="547"/>
      <c r="FZ25" s="547"/>
      <c r="GA25" s="547"/>
      <c r="GB25" s="547"/>
      <c r="GC25" s="547"/>
      <c r="GE25" s="547"/>
      <c r="GF25" s="548"/>
      <c r="GG25" s="548"/>
      <c r="GH25" s="548"/>
      <c r="GI25" s="548"/>
      <c r="GJ25" s="548"/>
      <c r="GK25" s="548"/>
      <c r="GL25" s="548"/>
      <c r="GM25" s="548"/>
      <c r="GN25" s="548"/>
      <c r="GO25" s="548"/>
      <c r="GP25" s="548"/>
      <c r="GQ25" s="548"/>
      <c r="GR25" s="548"/>
      <c r="GS25" s="548"/>
      <c r="GT25" s="548"/>
      <c r="GU25" s="548"/>
      <c r="GV25" s="548"/>
      <c r="GW25" s="548"/>
      <c r="GX25" s="548"/>
    </row>
    <row r="26" spans="1:206" s="214" customFormat="1" x14ac:dyDescent="0.25">
      <c r="A26" s="561" t="s">
        <v>593</v>
      </c>
      <c r="B26" s="561"/>
      <c r="C26" s="561"/>
      <c r="D26" s="561"/>
      <c r="E26" s="561"/>
      <c r="F26" s="561"/>
      <c r="G26" s="562" t="s">
        <v>799</v>
      </c>
      <c r="H26" s="563"/>
      <c r="I26" s="563"/>
      <c r="J26" s="563"/>
      <c r="K26" s="563"/>
      <c r="L26" s="563"/>
      <c r="M26" s="563"/>
      <c r="N26" s="563"/>
      <c r="O26" s="563"/>
      <c r="P26" s="563"/>
      <c r="Q26" s="563"/>
      <c r="R26" s="563"/>
      <c r="S26" s="563"/>
      <c r="T26" s="563"/>
      <c r="U26" s="563"/>
      <c r="V26" s="563"/>
      <c r="W26" s="563"/>
      <c r="X26" s="563"/>
      <c r="Y26" s="563"/>
      <c r="Z26" s="563"/>
      <c r="AA26" s="563"/>
      <c r="AB26" s="563"/>
      <c r="AC26" s="564"/>
      <c r="AD26" s="559">
        <v>3</v>
      </c>
      <c r="AE26" s="559"/>
      <c r="AF26" s="559"/>
      <c r="AG26" s="559"/>
      <c r="AH26" s="559"/>
      <c r="AI26" s="559"/>
      <c r="AJ26" s="559"/>
      <c r="AK26" s="559"/>
      <c r="AL26" s="559"/>
      <c r="AM26" s="559"/>
      <c r="AN26" s="559"/>
      <c r="AO26" s="559"/>
      <c r="AP26" s="559"/>
      <c r="AQ26" s="559"/>
      <c r="AR26" s="559"/>
      <c r="AS26" s="559"/>
      <c r="AT26" s="555">
        <f t="shared" si="0"/>
        <v>84074.994999999995</v>
      </c>
      <c r="AU26" s="559"/>
      <c r="AV26" s="559"/>
      <c r="AW26" s="559"/>
      <c r="AX26" s="559"/>
      <c r="AY26" s="559"/>
      <c r="AZ26" s="559"/>
      <c r="BA26" s="559"/>
      <c r="BB26" s="559"/>
      <c r="BC26" s="559"/>
      <c r="BD26" s="559"/>
      <c r="BE26" s="559"/>
      <c r="BF26" s="559"/>
      <c r="BG26" s="559"/>
      <c r="BH26" s="559"/>
      <c r="BI26" s="559"/>
      <c r="BJ26" s="559"/>
      <c r="BK26" s="555">
        <v>15392</v>
      </c>
      <c r="BL26" s="555"/>
      <c r="BM26" s="555"/>
      <c r="BN26" s="555"/>
      <c r="BO26" s="555"/>
      <c r="BP26" s="555"/>
      <c r="BQ26" s="555"/>
      <c r="BR26" s="555"/>
      <c r="BS26" s="555"/>
      <c r="BT26" s="555"/>
      <c r="BU26" s="555"/>
      <c r="BV26" s="555"/>
      <c r="BW26" s="555"/>
      <c r="BX26" s="555"/>
      <c r="BY26" s="555"/>
      <c r="BZ26" s="555"/>
      <c r="CA26" s="555"/>
      <c r="CB26" s="555"/>
      <c r="CC26" s="555">
        <f>40456+44.61</f>
        <v>40500.61</v>
      </c>
      <c r="CD26" s="555"/>
      <c r="CE26" s="555"/>
      <c r="CF26" s="555"/>
      <c r="CG26" s="555"/>
      <c r="CH26" s="555"/>
      <c r="CI26" s="555"/>
      <c r="CJ26" s="555"/>
      <c r="CK26" s="555"/>
      <c r="CL26" s="555"/>
      <c r="CM26" s="555"/>
      <c r="CN26" s="555"/>
      <c r="CO26" s="555"/>
      <c r="CP26" s="555"/>
      <c r="CQ26" s="555"/>
      <c r="CR26" s="555"/>
      <c r="CS26" s="555"/>
      <c r="CT26" s="555"/>
      <c r="CU26" s="555"/>
      <c r="CV26" s="555">
        <v>28182.384999999998</v>
      </c>
      <c r="CW26" s="555"/>
      <c r="CX26" s="555"/>
      <c r="CY26" s="555"/>
      <c r="CZ26" s="555"/>
      <c r="DA26" s="555"/>
      <c r="DB26" s="555"/>
      <c r="DC26" s="555"/>
      <c r="DD26" s="555"/>
      <c r="DE26" s="555"/>
      <c r="DF26" s="555"/>
      <c r="DG26" s="555"/>
      <c r="DH26" s="555"/>
      <c r="DI26" s="555"/>
      <c r="DJ26" s="555"/>
      <c r="DK26" s="555"/>
      <c r="DL26" s="555"/>
      <c r="DM26" s="555"/>
      <c r="DN26" s="555">
        <f t="shared" si="2"/>
        <v>24923.452307692307</v>
      </c>
      <c r="DO26" s="555"/>
      <c r="DP26" s="555"/>
      <c r="DQ26" s="555"/>
      <c r="DR26" s="555"/>
      <c r="DS26" s="555"/>
      <c r="DT26" s="555"/>
      <c r="DU26" s="555"/>
      <c r="DV26" s="555"/>
      <c r="DW26" s="555"/>
      <c r="DX26" s="555"/>
      <c r="DY26" s="555"/>
      <c r="DZ26" s="555"/>
      <c r="EA26" s="555"/>
      <c r="EB26" s="555"/>
      <c r="EC26" s="555"/>
      <c r="ED26" s="555">
        <f t="shared" si="3"/>
        <v>15577.157692307692</v>
      </c>
      <c r="EE26" s="555"/>
      <c r="EF26" s="555"/>
      <c r="EG26" s="555"/>
      <c r="EH26" s="555"/>
      <c r="EI26" s="555"/>
      <c r="EJ26" s="555"/>
      <c r="EK26" s="555"/>
      <c r="EL26" s="555"/>
      <c r="EM26" s="555"/>
      <c r="EN26" s="555"/>
      <c r="EO26" s="555"/>
      <c r="EP26" s="555"/>
      <c r="EQ26" s="555"/>
      <c r="ER26" s="555"/>
      <c r="ES26" s="555"/>
      <c r="ET26" s="555">
        <f t="shared" si="4"/>
        <v>3026699.82</v>
      </c>
      <c r="EU26" s="555"/>
      <c r="EV26" s="555"/>
      <c r="EW26" s="555"/>
      <c r="EX26" s="555"/>
      <c r="EY26" s="555"/>
      <c r="EZ26" s="555"/>
      <c r="FA26" s="555"/>
      <c r="FB26" s="555"/>
      <c r="FC26" s="555"/>
      <c r="FD26" s="555"/>
      <c r="FE26" s="555"/>
      <c r="FF26" s="555"/>
      <c r="FG26" s="555"/>
      <c r="FH26" s="555"/>
      <c r="FI26" s="555"/>
      <c r="FJ26" s="555"/>
      <c r="FL26" s="547"/>
      <c r="FM26" s="547"/>
      <c r="FN26" s="547"/>
      <c r="FO26" s="547"/>
      <c r="FP26" s="547"/>
      <c r="FQ26" s="547"/>
      <c r="FR26" s="547"/>
      <c r="FS26" s="547"/>
      <c r="FT26" s="547"/>
      <c r="FU26" s="547"/>
      <c r="FV26" s="547"/>
      <c r="FW26" s="547"/>
      <c r="FX26" s="547"/>
      <c r="FY26" s="547"/>
      <c r="FZ26" s="547"/>
      <c r="GA26" s="547"/>
      <c r="GB26" s="547"/>
      <c r="GC26" s="547"/>
      <c r="GE26" s="547"/>
      <c r="GF26" s="548"/>
      <c r="GG26" s="548"/>
      <c r="GH26" s="548"/>
      <c r="GI26" s="548"/>
      <c r="GJ26" s="548"/>
      <c r="GK26" s="548"/>
      <c r="GL26" s="548"/>
      <c r="GM26" s="548"/>
      <c r="GN26" s="548"/>
      <c r="GO26" s="548"/>
      <c r="GP26" s="548"/>
      <c r="GQ26" s="548"/>
      <c r="GR26" s="548"/>
      <c r="GS26" s="548"/>
      <c r="GT26" s="548"/>
      <c r="GU26" s="548"/>
      <c r="GV26" s="548"/>
      <c r="GW26" s="548"/>
      <c r="GX26" s="548"/>
    </row>
    <row r="27" spans="1:206" s="214" customFormat="1" x14ac:dyDescent="0.25">
      <c r="A27" s="561" t="s">
        <v>656</v>
      </c>
      <c r="B27" s="561"/>
      <c r="C27" s="561"/>
      <c r="D27" s="561"/>
      <c r="E27" s="561"/>
      <c r="F27" s="561"/>
      <c r="G27" s="562" t="s">
        <v>800</v>
      </c>
      <c r="H27" s="563"/>
      <c r="I27" s="563"/>
      <c r="J27" s="563"/>
      <c r="K27" s="563"/>
      <c r="L27" s="563"/>
      <c r="M27" s="563"/>
      <c r="N27" s="563"/>
      <c r="O27" s="563"/>
      <c r="P27" s="563"/>
      <c r="Q27" s="563"/>
      <c r="R27" s="563"/>
      <c r="S27" s="563"/>
      <c r="T27" s="563"/>
      <c r="U27" s="563"/>
      <c r="V27" s="563"/>
      <c r="W27" s="563"/>
      <c r="X27" s="563"/>
      <c r="Y27" s="563"/>
      <c r="Z27" s="563"/>
      <c r="AA27" s="563"/>
      <c r="AB27" s="563"/>
      <c r="AC27" s="564"/>
      <c r="AD27" s="559">
        <v>1</v>
      </c>
      <c r="AE27" s="559"/>
      <c r="AF27" s="559"/>
      <c r="AG27" s="559"/>
      <c r="AH27" s="559"/>
      <c r="AI27" s="559"/>
      <c r="AJ27" s="559"/>
      <c r="AK27" s="559"/>
      <c r="AL27" s="559"/>
      <c r="AM27" s="559"/>
      <c r="AN27" s="559"/>
      <c r="AO27" s="559"/>
      <c r="AP27" s="559"/>
      <c r="AQ27" s="559"/>
      <c r="AR27" s="559"/>
      <c r="AS27" s="559"/>
      <c r="AT27" s="555">
        <f t="shared" si="0"/>
        <v>84075</v>
      </c>
      <c r="AU27" s="559"/>
      <c r="AV27" s="559"/>
      <c r="AW27" s="559"/>
      <c r="AX27" s="559"/>
      <c r="AY27" s="559"/>
      <c r="AZ27" s="559"/>
      <c r="BA27" s="559"/>
      <c r="BB27" s="559"/>
      <c r="BC27" s="559"/>
      <c r="BD27" s="559"/>
      <c r="BE27" s="559"/>
      <c r="BF27" s="559"/>
      <c r="BG27" s="559"/>
      <c r="BH27" s="559"/>
      <c r="BI27" s="559"/>
      <c r="BJ27" s="559"/>
      <c r="BK27" s="555">
        <v>16486</v>
      </c>
      <c r="BL27" s="555"/>
      <c r="BM27" s="555"/>
      <c r="BN27" s="555"/>
      <c r="BO27" s="555"/>
      <c r="BP27" s="555"/>
      <c r="BQ27" s="555"/>
      <c r="BR27" s="555"/>
      <c r="BS27" s="555"/>
      <c r="BT27" s="555"/>
      <c r="BU27" s="555"/>
      <c r="BV27" s="555"/>
      <c r="BW27" s="555"/>
      <c r="BX27" s="555"/>
      <c r="BY27" s="555"/>
      <c r="BZ27" s="555"/>
      <c r="CA27" s="555"/>
      <c r="CB27" s="555"/>
      <c r="CC27" s="555">
        <v>39300</v>
      </c>
      <c r="CD27" s="555"/>
      <c r="CE27" s="555"/>
      <c r="CF27" s="555"/>
      <c r="CG27" s="555"/>
      <c r="CH27" s="555"/>
      <c r="CI27" s="555"/>
      <c r="CJ27" s="555"/>
      <c r="CK27" s="555"/>
      <c r="CL27" s="555"/>
      <c r="CM27" s="555"/>
      <c r="CN27" s="555"/>
      <c r="CO27" s="555"/>
      <c r="CP27" s="555"/>
      <c r="CQ27" s="555"/>
      <c r="CR27" s="555"/>
      <c r="CS27" s="555"/>
      <c r="CT27" s="555"/>
      <c r="CU27" s="555"/>
      <c r="CV27" s="555">
        <v>28289</v>
      </c>
      <c r="CW27" s="555"/>
      <c r="CX27" s="555"/>
      <c r="CY27" s="555"/>
      <c r="CZ27" s="555"/>
      <c r="DA27" s="555"/>
      <c r="DB27" s="555"/>
      <c r="DC27" s="555"/>
      <c r="DD27" s="555"/>
      <c r="DE27" s="555"/>
      <c r="DF27" s="555"/>
      <c r="DG27" s="555"/>
      <c r="DH27" s="555"/>
      <c r="DI27" s="555"/>
      <c r="DJ27" s="555"/>
      <c r="DK27" s="555"/>
      <c r="DL27" s="555"/>
      <c r="DM27" s="555"/>
      <c r="DN27" s="555">
        <f t="shared" si="2"/>
        <v>24184.615384615387</v>
      </c>
      <c r="DO27" s="555"/>
      <c r="DP27" s="555"/>
      <c r="DQ27" s="555"/>
      <c r="DR27" s="555"/>
      <c r="DS27" s="555"/>
      <c r="DT27" s="555"/>
      <c r="DU27" s="555"/>
      <c r="DV27" s="555"/>
      <c r="DW27" s="555"/>
      <c r="DX27" s="555"/>
      <c r="DY27" s="555"/>
      <c r="DZ27" s="555"/>
      <c r="EA27" s="555"/>
      <c r="EB27" s="555"/>
      <c r="EC27" s="555"/>
      <c r="ED27" s="555">
        <f t="shared" si="3"/>
        <v>15115.384615384615</v>
      </c>
      <c r="EE27" s="555"/>
      <c r="EF27" s="555"/>
      <c r="EG27" s="555"/>
      <c r="EH27" s="555"/>
      <c r="EI27" s="555"/>
      <c r="EJ27" s="555"/>
      <c r="EK27" s="555"/>
      <c r="EL27" s="555"/>
      <c r="EM27" s="555"/>
      <c r="EN27" s="555"/>
      <c r="EO27" s="555"/>
      <c r="EP27" s="555"/>
      <c r="EQ27" s="555"/>
      <c r="ER27" s="555"/>
      <c r="ES27" s="555"/>
      <c r="ET27" s="555">
        <f t="shared" si="4"/>
        <v>1008900</v>
      </c>
      <c r="EU27" s="555"/>
      <c r="EV27" s="555"/>
      <c r="EW27" s="555"/>
      <c r="EX27" s="555"/>
      <c r="EY27" s="555"/>
      <c r="EZ27" s="555"/>
      <c r="FA27" s="555"/>
      <c r="FB27" s="555"/>
      <c r="FC27" s="555"/>
      <c r="FD27" s="555"/>
      <c r="FE27" s="555"/>
      <c r="FF27" s="555"/>
      <c r="FG27" s="555"/>
      <c r="FH27" s="555"/>
      <c r="FI27" s="555"/>
      <c r="FJ27" s="555"/>
      <c r="FL27" s="547"/>
      <c r="FM27" s="547"/>
      <c r="FN27" s="547"/>
      <c r="FO27" s="547"/>
      <c r="FP27" s="547"/>
      <c r="FQ27" s="547"/>
      <c r="FR27" s="547"/>
      <c r="FS27" s="547"/>
      <c r="FT27" s="547"/>
      <c r="FU27" s="547"/>
      <c r="FV27" s="547"/>
      <c r="FW27" s="547"/>
      <c r="FX27" s="547"/>
      <c r="FY27" s="547"/>
      <c r="FZ27" s="547"/>
      <c r="GA27" s="547"/>
      <c r="GB27" s="547"/>
      <c r="GC27" s="547"/>
      <c r="GE27" s="547"/>
      <c r="GF27" s="548"/>
      <c r="GG27" s="548"/>
      <c r="GH27" s="548"/>
      <c r="GI27" s="548"/>
      <c r="GJ27" s="548"/>
      <c r="GK27" s="548"/>
      <c r="GL27" s="548"/>
      <c r="GM27" s="548"/>
      <c r="GN27" s="548"/>
      <c r="GO27" s="548"/>
      <c r="GP27" s="548"/>
      <c r="GQ27" s="548"/>
      <c r="GR27" s="548"/>
      <c r="GS27" s="548"/>
      <c r="GT27" s="548"/>
      <c r="GU27" s="548"/>
      <c r="GV27" s="548"/>
      <c r="GW27" s="548"/>
      <c r="GX27" s="548"/>
    </row>
    <row r="28" spans="1:206" s="214" customFormat="1" x14ac:dyDescent="0.25">
      <c r="A28" s="561" t="s">
        <v>657</v>
      </c>
      <c r="B28" s="561"/>
      <c r="C28" s="561"/>
      <c r="D28" s="561"/>
      <c r="E28" s="561"/>
      <c r="F28" s="561"/>
      <c r="G28" s="562" t="s">
        <v>801</v>
      </c>
      <c r="H28" s="563"/>
      <c r="I28" s="563"/>
      <c r="J28" s="563"/>
      <c r="K28" s="563"/>
      <c r="L28" s="563"/>
      <c r="M28" s="563"/>
      <c r="N28" s="563"/>
      <c r="O28" s="563"/>
      <c r="P28" s="563"/>
      <c r="Q28" s="563"/>
      <c r="R28" s="563"/>
      <c r="S28" s="563"/>
      <c r="T28" s="563"/>
      <c r="U28" s="563"/>
      <c r="V28" s="563"/>
      <c r="W28" s="563"/>
      <c r="X28" s="563"/>
      <c r="Y28" s="563"/>
      <c r="Z28" s="563"/>
      <c r="AA28" s="563"/>
      <c r="AB28" s="563"/>
      <c r="AC28" s="564"/>
      <c r="AD28" s="559">
        <v>1.5</v>
      </c>
      <c r="AE28" s="559"/>
      <c r="AF28" s="559"/>
      <c r="AG28" s="559"/>
      <c r="AH28" s="559"/>
      <c r="AI28" s="559"/>
      <c r="AJ28" s="559"/>
      <c r="AK28" s="559"/>
      <c r="AL28" s="559"/>
      <c r="AM28" s="559"/>
      <c r="AN28" s="559"/>
      <c r="AO28" s="559"/>
      <c r="AP28" s="559"/>
      <c r="AQ28" s="559"/>
      <c r="AR28" s="559"/>
      <c r="AS28" s="559"/>
      <c r="AT28" s="555">
        <f t="shared" si="0"/>
        <v>84074.994999999995</v>
      </c>
      <c r="AU28" s="559"/>
      <c r="AV28" s="559"/>
      <c r="AW28" s="559"/>
      <c r="AX28" s="559"/>
      <c r="AY28" s="559"/>
      <c r="AZ28" s="559"/>
      <c r="BA28" s="559"/>
      <c r="BB28" s="559"/>
      <c r="BC28" s="559"/>
      <c r="BD28" s="559"/>
      <c r="BE28" s="559"/>
      <c r="BF28" s="559"/>
      <c r="BG28" s="559"/>
      <c r="BH28" s="559"/>
      <c r="BI28" s="559"/>
      <c r="BJ28" s="559"/>
      <c r="BK28" s="555">
        <v>14440</v>
      </c>
      <c r="BL28" s="555"/>
      <c r="BM28" s="555"/>
      <c r="BN28" s="555"/>
      <c r="BO28" s="555"/>
      <c r="BP28" s="555"/>
      <c r="BQ28" s="555"/>
      <c r="BR28" s="555"/>
      <c r="BS28" s="555"/>
      <c r="BT28" s="555"/>
      <c r="BU28" s="555"/>
      <c r="BV28" s="555"/>
      <c r="BW28" s="555"/>
      <c r="BX28" s="555"/>
      <c r="BY28" s="555"/>
      <c r="BZ28" s="555"/>
      <c r="CA28" s="555"/>
      <c r="CB28" s="555"/>
      <c r="CC28" s="555">
        <v>40350.61</v>
      </c>
      <c r="CD28" s="555"/>
      <c r="CE28" s="555"/>
      <c r="CF28" s="555"/>
      <c r="CG28" s="555"/>
      <c r="CH28" s="555"/>
      <c r="CI28" s="555"/>
      <c r="CJ28" s="555"/>
      <c r="CK28" s="555"/>
      <c r="CL28" s="555"/>
      <c r="CM28" s="555"/>
      <c r="CN28" s="555"/>
      <c r="CO28" s="555"/>
      <c r="CP28" s="555"/>
      <c r="CQ28" s="555"/>
      <c r="CR28" s="555"/>
      <c r="CS28" s="555"/>
      <c r="CT28" s="555"/>
      <c r="CU28" s="555"/>
      <c r="CV28" s="555">
        <v>29284.384999999998</v>
      </c>
      <c r="CW28" s="555"/>
      <c r="CX28" s="555"/>
      <c r="CY28" s="555"/>
      <c r="CZ28" s="555"/>
      <c r="DA28" s="555"/>
      <c r="DB28" s="555"/>
      <c r="DC28" s="555"/>
      <c r="DD28" s="555"/>
      <c r="DE28" s="555"/>
      <c r="DF28" s="555"/>
      <c r="DG28" s="555"/>
      <c r="DH28" s="555"/>
      <c r="DI28" s="555"/>
      <c r="DJ28" s="555"/>
      <c r="DK28" s="555"/>
      <c r="DL28" s="555"/>
      <c r="DM28" s="555"/>
      <c r="DN28" s="555">
        <f t="shared" si="2"/>
        <v>24831.144615384619</v>
      </c>
      <c r="DO28" s="555"/>
      <c r="DP28" s="555"/>
      <c r="DQ28" s="555"/>
      <c r="DR28" s="555"/>
      <c r="DS28" s="555"/>
      <c r="DT28" s="555"/>
      <c r="DU28" s="555"/>
      <c r="DV28" s="555"/>
      <c r="DW28" s="555"/>
      <c r="DX28" s="555"/>
      <c r="DY28" s="555"/>
      <c r="DZ28" s="555"/>
      <c r="EA28" s="555"/>
      <c r="EB28" s="555"/>
      <c r="EC28" s="555"/>
      <c r="ED28" s="555">
        <f t="shared" si="3"/>
        <v>15519.465384615385</v>
      </c>
      <c r="EE28" s="555"/>
      <c r="EF28" s="555"/>
      <c r="EG28" s="555"/>
      <c r="EH28" s="555"/>
      <c r="EI28" s="555"/>
      <c r="EJ28" s="555"/>
      <c r="EK28" s="555"/>
      <c r="EL28" s="555"/>
      <c r="EM28" s="555"/>
      <c r="EN28" s="555"/>
      <c r="EO28" s="555"/>
      <c r="EP28" s="555"/>
      <c r="EQ28" s="555"/>
      <c r="ER28" s="555"/>
      <c r="ES28" s="555"/>
      <c r="ET28" s="555">
        <f t="shared" si="4"/>
        <v>1513349.91</v>
      </c>
      <c r="EU28" s="555"/>
      <c r="EV28" s="555"/>
      <c r="EW28" s="555"/>
      <c r="EX28" s="555"/>
      <c r="EY28" s="555"/>
      <c r="EZ28" s="555"/>
      <c r="FA28" s="555"/>
      <c r="FB28" s="555"/>
      <c r="FC28" s="555"/>
      <c r="FD28" s="555"/>
      <c r="FE28" s="555"/>
      <c r="FF28" s="555"/>
      <c r="FG28" s="555"/>
      <c r="FH28" s="555"/>
      <c r="FI28" s="555"/>
      <c r="FJ28" s="555"/>
      <c r="FL28" s="547"/>
      <c r="FM28" s="547"/>
      <c r="FN28" s="547"/>
      <c r="FO28" s="547"/>
      <c r="FP28" s="547"/>
      <c r="FQ28" s="547"/>
      <c r="FR28" s="547"/>
      <c r="FS28" s="547"/>
      <c r="FT28" s="547"/>
      <c r="FU28" s="547"/>
      <c r="FV28" s="547"/>
      <c r="FW28" s="547"/>
      <c r="FX28" s="547"/>
      <c r="FY28" s="547"/>
      <c r="FZ28" s="547"/>
      <c r="GA28" s="547"/>
      <c r="GB28" s="547"/>
      <c r="GC28" s="547"/>
      <c r="GE28" s="547"/>
      <c r="GF28" s="548"/>
      <c r="GG28" s="548"/>
      <c r="GH28" s="548"/>
      <c r="GI28" s="548"/>
      <c r="GJ28" s="548"/>
      <c r="GK28" s="548"/>
      <c r="GL28" s="548"/>
      <c r="GM28" s="548"/>
      <c r="GN28" s="548"/>
      <c r="GO28" s="548"/>
      <c r="GP28" s="548"/>
      <c r="GQ28" s="548"/>
      <c r="GR28" s="548"/>
      <c r="GS28" s="548"/>
      <c r="GT28" s="548"/>
      <c r="GU28" s="548"/>
      <c r="GV28" s="548"/>
      <c r="GW28" s="548"/>
      <c r="GX28" s="548"/>
    </row>
    <row r="29" spans="1:206" s="214" customFormat="1" ht="21.75" customHeight="1" x14ac:dyDescent="0.25">
      <c r="A29" s="561" t="s">
        <v>658</v>
      </c>
      <c r="B29" s="561"/>
      <c r="C29" s="561"/>
      <c r="D29" s="561"/>
      <c r="E29" s="561"/>
      <c r="F29" s="561"/>
      <c r="G29" s="562" t="s">
        <v>824</v>
      </c>
      <c r="H29" s="563"/>
      <c r="I29" s="563"/>
      <c r="J29" s="563"/>
      <c r="K29" s="563"/>
      <c r="L29" s="563"/>
      <c r="M29" s="563"/>
      <c r="N29" s="563"/>
      <c r="O29" s="563"/>
      <c r="P29" s="563"/>
      <c r="Q29" s="563"/>
      <c r="R29" s="563"/>
      <c r="S29" s="563"/>
      <c r="T29" s="563"/>
      <c r="U29" s="563"/>
      <c r="V29" s="563"/>
      <c r="W29" s="563"/>
      <c r="X29" s="563"/>
      <c r="Y29" s="563"/>
      <c r="Z29" s="563"/>
      <c r="AA29" s="563"/>
      <c r="AB29" s="563"/>
      <c r="AC29" s="564"/>
      <c r="AD29" s="559">
        <v>2.33</v>
      </c>
      <c r="AE29" s="559"/>
      <c r="AF29" s="559"/>
      <c r="AG29" s="559"/>
      <c r="AH29" s="559"/>
      <c r="AI29" s="559"/>
      <c r="AJ29" s="559"/>
      <c r="AK29" s="559"/>
      <c r="AL29" s="559"/>
      <c r="AM29" s="559"/>
      <c r="AN29" s="559"/>
      <c r="AO29" s="559"/>
      <c r="AP29" s="559"/>
      <c r="AQ29" s="559"/>
      <c r="AR29" s="559"/>
      <c r="AS29" s="559"/>
      <c r="AT29" s="555">
        <f t="shared" ref="AT29" si="21">BK29+CC29+CV29</f>
        <v>84074.994999999995</v>
      </c>
      <c r="AU29" s="559"/>
      <c r="AV29" s="559"/>
      <c r="AW29" s="559"/>
      <c r="AX29" s="559"/>
      <c r="AY29" s="559"/>
      <c r="AZ29" s="559"/>
      <c r="BA29" s="559"/>
      <c r="BB29" s="559"/>
      <c r="BC29" s="559"/>
      <c r="BD29" s="559"/>
      <c r="BE29" s="559"/>
      <c r="BF29" s="559"/>
      <c r="BG29" s="559"/>
      <c r="BH29" s="559"/>
      <c r="BI29" s="559"/>
      <c r="BJ29" s="559"/>
      <c r="BK29" s="555">
        <v>15270</v>
      </c>
      <c r="BL29" s="555"/>
      <c r="BM29" s="555"/>
      <c r="BN29" s="555"/>
      <c r="BO29" s="555"/>
      <c r="BP29" s="555"/>
      <c r="BQ29" s="555"/>
      <c r="BR29" s="555"/>
      <c r="BS29" s="555"/>
      <c r="BT29" s="555"/>
      <c r="BU29" s="555"/>
      <c r="BV29" s="555"/>
      <c r="BW29" s="555"/>
      <c r="BX29" s="555"/>
      <c r="BY29" s="555"/>
      <c r="BZ29" s="555"/>
      <c r="CA29" s="555"/>
      <c r="CB29" s="555"/>
      <c r="CC29" s="555">
        <v>39520.61</v>
      </c>
      <c r="CD29" s="555"/>
      <c r="CE29" s="555"/>
      <c r="CF29" s="555"/>
      <c r="CG29" s="555"/>
      <c r="CH29" s="555"/>
      <c r="CI29" s="555"/>
      <c r="CJ29" s="555"/>
      <c r="CK29" s="555"/>
      <c r="CL29" s="555"/>
      <c r="CM29" s="555"/>
      <c r="CN29" s="555"/>
      <c r="CO29" s="555"/>
      <c r="CP29" s="555"/>
      <c r="CQ29" s="555"/>
      <c r="CR29" s="555"/>
      <c r="CS29" s="555"/>
      <c r="CT29" s="555"/>
      <c r="CU29" s="555"/>
      <c r="CV29" s="555">
        <v>29284.384999999998</v>
      </c>
      <c r="CW29" s="555"/>
      <c r="CX29" s="555"/>
      <c r="CY29" s="555"/>
      <c r="CZ29" s="555"/>
      <c r="DA29" s="555"/>
      <c r="DB29" s="555"/>
      <c r="DC29" s="555"/>
      <c r="DD29" s="555"/>
      <c r="DE29" s="555"/>
      <c r="DF29" s="555"/>
      <c r="DG29" s="555"/>
      <c r="DH29" s="555"/>
      <c r="DI29" s="555"/>
      <c r="DJ29" s="555"/>
      <c r="DK29" s="555"/>
      <c r="DL29" s="555"/>
      <c r="DM29" s="555"/>
      <c r="DN29" s="555">
        <f t="shared" ref="DN29" si="22">CC29/1.3*0.8</f>
        <v>24320.375384615385</v>
      </c>
      <c r="DO29" s="555"/>
      <c r="DP29" s="555"/>
      <c r="DQ29" s="555"/>
      <c r="DR29" s="555"/>
      <c r="DS29" s="555"/>
      <c r="DT29" s="555"/>
      <c r="DU29" s="555"/>
      <c r="DV29" s="555"/>
      <c r="DW29" s="555"/>
      <c r="DX29" s="555"/>
      <c r="DY29" s="555"/>
      <c r="DZ29" s="555"/>
      <c r="EA29" s="555"/>
      <c r="EB29" s="555"/>
      <c r="EC29" s="555"/>
      <c r="ED29" s="555">
        <f t="shared" ref="ED29" si="23">CC29/1.3*0.5</f>
        <v>15200.234615384616</v>
      </c>
      <c r="EE29" s="555"/>
      <c r="EF29" s="555"/>
      <c r="EG29" s="555"/>
      <c r="EH29" s="555"/>
      <c r="EI29" s="555"/>
      <c r="EJ29" s="555"/>
      <c r="EK29" s="555"/>
      <c r="EL29" s="555"/>
      <c r="EM29" s="555"/>
      <c r="EN29" s="555"/>
      <c r="EO29" s="555"/>
      <c r="EP29" s="555"/>
      <c r="EQ29" s="555"/>
      <c r="ER29" s="555"/>
      <c r="ES29" s="555"/>
      <c r="ET29" s="555">
        <f t="shared" ref="ET29" si="24">AD29*AT29*12</f>
        <v>2350736.8602</v>
      </c>
      <c r="EU29" s="555"/>
      <c r="EV29" s="555"/>
      <c r="EW29" s="555"/>
      <c r="EX29" s="555"/>
      <c r="EY29" s="555"/>
      <c r="EZ29" s="555"/>
      <c r="FA29" s="555"/>
      <c r="FB29" s="555"/>
      <c r="FC29" s="555"/>
      <c r="FD29" s="555"/>
      <c r="FE29" s="555"/>
      <c r="FF29" s="555"/>
      <c r="FG29" s="555"/>
      <c r="FH29" s="555"/>
      <c r="FI29" s="555"/>
      <c r="FJ29" s="555"/>
      <c r="FL29" s="547"/>
      <c r="FM29" s="547"/>
      <c r="FN29" s="547"/>
      <c r="FO29" s="547"/>
      <c r="FP29" s="547"/>
      <c r="FQ29" s="547"/>
      <c r="FR29" s="547"/>
      <c r="FS29" s="547"/>
      <c r="FT29" s="547"/>
      <c r="FU29" s="547"/>
      <c r="FV29" s="547"/>
      <c r="FW29" s="547"/>
      <c r="FX29" s="547"/>
      <c r="FY29" s="547"/>
      <c r="FZ29" s="547"/>
      <c r="GA29" s="547"/>
      <c r="GB29" s="547"/>
      <c r="GC29" s="547"/>
      <c r="GE29" s="547"/>
      <c r="GF29" s="548"/>
      <c r="GG29" s="548"/>
      <c r="GH29" s="548"/>
      <c r="GI29" s="548"/>
      <c r="GJ29" s="548"/>
      <c r="GK29" s="548"/>
      <c r="GL29" s="548"/>
      <c r="GM29" s="548"/>
      <c r="GN29" s="548"/>
      <c r="GO29" s="548"/>
      <c r="GP29" s="548"/>
      <c r="GQ29" s="548"/>
      <c r="GR29" s="548"/>
      <c r="GS29" s="548"/>
      <c r="GT29" s="548"/>
      <c r="GU29" s="548"/>
      <c r="GV29" s="548"/>
      <c r="GW29" s="548"/>
      <c r="GX29" s="548"/>
    </row>
    <row r="30" spans="1:206" s="214" customFormat="1" ht="24" customHeight="1" x14ac:dyDescent="0.25">
      <c r="A30" s="561" t="s">
        <v>659</v>
      </c>
      <c r="B30" s="561"/>
      <c r="C30" s="561"/>
      <c r="D30" s="561"/>
      <c r="E30" s="561"/>
      <c r="F30" s="561"/>
      <c r="G30" s="562" t="s">
        <v>826</v>
      </c>
      <c r="H30" s="563"/>
      <c r="I30" s="563"/>
      <c r="J30" s="563"/>
      <c r="K30" s="563"/>
      <c r="L30" s="563"/>
      <c r="M30" s="563"/>
      <c r="N30" s="563"/>
      <c r="O30" s="563"/>
      <c r="P30" s="563"/>
      <c r="Q30" s="563"/>
      <c r="R30" s="563"/>
      <c r="S30" s="563"/>
      <c r="T30" s="563"/>
      <c r="U30" s="563"/>
      <c r="V30" s="563"/>
      <c r="W30" s="563"/>
      <c r="X30" s="563"/>
      <c r="Y30" s="563"/>
      <c r="Z30" s="563"/>
      <c r="AA30" s="563"/>
      <c r="AB30" s="563"/>
      <c r="AC30" s="564"/>
      <c r="AD30" s="559">
        <v>0.25</v>
      </c>
      <c r="AE30" s="559"/>
      <c r="AF30" s="559"/>
      <c r="AG30" s="559"/>
      <c r="AH30" s="559"/>
      <c r="AI30" s="559"/>
      <c r="AJ30" s="559"/>
      <c r="AK30" s="559"/>
      <c r="AL30" s="559"/>
      <c r="AM30" s="559"/>
      <c r="AN30" s="559"/>
      <c r="AO30" s="559"/>
      <c r="AP30" s="559"/>
      <c r="AQ30" s="559"/>
      <c r="AR30" s="559"/>
      <c r="AS30" s="559"/>
      <c r="AT30" s="555">
        <f t="shared" ref="AT30" si="25">BK30+CC30+CV30</f>
        <v>84074.994999999995</v>
      </c>
      <c r="AU30" s="559"/>
      <c r="AV30" s="559"/>
      <c r="AW30" s="559"/>
      <c r="AX30" s="559"/>
      <c r="AY30" s="559"/>
      <c r="AZ30" s="559"/>
      <c r="BA30" s="559"/>
      <c r="BB30" s="559"/>
      <c r="BC30" s="559"/>
      <c r="BD30" s="559"/>
      <c r="BE30" s="559"/>
      <c r="BF30" s="559"/>
      <c r="BG30" s="559"/>
      <c r="BH30" s="559"/>
      <c r="BI30" s="559"/>
      <c r="BJ30" s="559"/>
      <c r="BK30" s="555">
        <v>12092</v>
      </c>
      <c r="BL30" s="555"/>
      <c r="BM30" s="555"/>
      <c r="BN30" s="555"/>
      <c r="BO30" s="555"/>
      <c r="BP30" s="555"/>
      <c r="BQ30" s="555"/>
      <c r="BR30" s="555"/>
      <c r="BS30" s="555"/>
      <c r="BT30" s="555"/>
      <c r="BU30" s="555"/>
      <c r="BV30" s="555"/>
      <c r="BW30" s="555"/>
      <c r="BX30" s="555"/>
      <c r="BY30" s="555"/>
      <c r="BZ30" s="555"/>
      <c r="CA30" s="555"/>
      <c r="CB30" s="555"/>
      <c r="CC30" s="555">
        <v>42698.61</v>
      </c>
      <c r="CD30" s="555"/>
      <c r="CE30" s="555"/>
      <c r="CF30" s="555"/>
      <c r="CG30" s="555"/>
      <c r="CH30" s="555"/>
      <c r="CI30" s="555"/>
      <c r="CJ30" s="555"/>
      <c r="CK30" s="555"/>
      <c r="CL30" s="555"/>
      <c r="CM30" s="555"/>
      <c r="CN30" s="555"/>
      <c r="CO30" s="555"/>
      <c r="CP30" s="555"/>
      <c r="CQ30" s="555"/>
      <c r="CR30" s="555"/>
      <c r="CS30" s="555"/>
      <c r="CT30" s="555"/>
      <c r="CU30" s="555"/>
      <c r="CV30" s="555">
        <v>29284.384999999998</v>
      </c>
      <c r="CW30" s="555"/>
      <c r="CX30" s="555"/>
      <c r="CY30" s="555"/>
      <c r="CZ30" s="555"/>
      <c r="DA30" s="555"/>
      <c r="DB30" s="555"/>
      <c r="DC30" s="555"/>
      <c r="DD30" s="555"/>
      <c r="DE30" s="555"/>
      <c r="DF30" s="555"/>
      <c r="DG30" s="555"/>
      <c r="DH30" s="555"/>
      <c r="DI30" s="555"/>
      <c r="DJ30" s="555"/>
      <c r="DK30" s="555"/>
      <c r="DL30" s="555"/>
      <c r="DM30" s="555"/>
      <c r="DN30" s="555">
        <f t="shared" ref="DN30" si="26">CC30/1.3*0.8</f>
        <v>26276.067692307694</v>
      </c>
      <c r="DO30" s="555"/>
      <c r="DP30" s="555"/>
      <c r="DQ30" s="555"/>
      <c r="DR30" s="555"/>
      <c r="DS30" s="555"/>
      <c r="DT30" s="555"/>
      <c r="DU30" s="555"/>
      <c r="DV30" s="555"/>
      <c r="DW30" s="555"/>
      <c r="DX30" s="555"/>
      <c r="DY30" s="555"/>
      <c r="DZ30" s="555"/>
      <c r="EA30" s="555"/>
      <c r="EB30" s="555"/>
      <c r="EC30" s="555"/>
      <c r="ED30" s="555">
        <f t="shared" ref="ED30" si="27">CC30/1.3*0.5</f>
        <v>16422.542307692307</v>
      </c>
      <c r="EE30" s="555"/>
      <c r="EF30" s="555"/>
      <c r="EG30" s="555"/>
      <c r="EH30" s="555"/>
      <c r="EI30" s="555"/>
      <c r="EJ30" s="555"/>
      <c r="EK30" s="555"/>
      <c r="EL30" s="555"/>
      <c r="EM30" s="555"/>
      <c r="EN30" s="555"/>
      <c r="EO30" s="555"/>
      <c r="EP30" s="555"/>
      <c r="EQ30" s="555"/>
      <c r="ER30" s="555"/>
      <c r="ES30" s="555"/>
      <c r="ET30" s="555">
        <f t="shared" ref="ET30" si="28">AD30*AT30*12</f>
        <v>252224.98499999999</v>
      </c>
      <c r="EU30" s="555"/>
      <c r="EV30" s="555"/>
      <c r="EW30" s="555"/>
      <c r="EX30" s="555"/>
      <c r="EY30" s="555"/>
      <c r="EZ30" s="555"/>
      <c r="FA30" s="555"/>
      <c r="FB30" s="555"/>
      <c r="FC30" s="555"/>
      <c r="FD30" s="555"/>
      <c r="FE30" s="555"/>
      <c r="FF30" s="555"/>
      <c r="FG30" s="555"/>
      <c r="FH30" s="555"/>
      <c r="FI30" s="555"/>
      <c r="FJ30" s="555"/>
      <c r="FL30" s="547"/>
      <c r="FM30" s="547"/>
      <c r="FN30" s="547"/>
      <c r="FO30" s="547"/>
      <c r="FP30" s="547"/>
      <c r="FQ30" s="547"/>
      <c r="FR30" s="547"/>
      <c r="FS30" s="547"/>
      <c r="FT30" s="547"/>
      <c r="FU30" s="547"/>
      <c r="FV30" s="547"/>
      <c r="FW30" s="547"/>
      <c r="FX30" s="547"/>
      <c r="FY30" s="547"/>
      <c r="FZ30" s="547"/>
      <c r="GA30" s="547"/>
      <c r="GB30" s="547"/>
      <c r="GC30" s="547"/>
      <c r="GE30" s="547"/>
      <c r="GF30" s="548"/>
      <c r="GG30" s="548"/>
      <c r="GH30" s="548"/>
      <c r="GI30" s="548"/>
      <c r="GJ30" s="548"/>
      <c r="GK30" s="548"/>
      <c r="GL30" s="548"/>
      <c r="GM30" s="548"/>
      <c r="GN30" s="548"/>
      <c r="GO30" s="548"/>
      <c r="GP30" s="548"/>
      <c r="GQ30" s="548"/>
      <c r="GR30" s="548"/>
      <c r="GS30" s="548"/>
      <c r="GT30" s="548"/>
      <c r="GU30" s="548"/>
      <c r="GV30" s="548"/>
      <c r="GW30" s="548"/>
      <c r="GX30" s="548"/>
    </row>
    <row r="31" spans="1:206" s="214" customFormat="1" x14ac:dyDescent="0.25">
      <c r="A31" s="561" t="s">
        <v>660</v>
      </c>
      <c r="B31" s="561"/>
      <c r="C31" s="561"/>
      <c r="D31" s="561"/>
      <c r="E31" s="561"/>
      <c r="F31" s="561"/>
      <c r="G31" s="562" t="s">
        <v>827</v>
      </c>
      <c r="H31" s="563"/>
      <c r="I31" s="563"/>
      <c r="J31" s="563"/>
      <c r="K31" s="563"/>
      <c r="L31" s="563"/>
      <c r="M31" s="563"/>
      <c r="N31" s="563"/>
      <c r="O31" s="563"/>
      <c r="P31" s="563"/>
      <c r="Q31" s="563"/>
      <c r="R31" s="563"/>
      <c r="S31" s="563"/>
      <c r="T31" s="563"/>
      <c r="U31" s="563"/>
      <c r="V31" s="563"/>
      <c r="W31" s="563"/>
      <c r="X31" s="563"/>
      <c r="Y31" s="563"/>
      <c r="Z31" s="563"/>
      <c r="AA31" s="563"/>
      <c r="AB31" s="563"/>
      <c r="AC31" s="564"/>
      <c r="AD31" s="559">
        <v>0.5</v>
      </c>
      <c r="AE31" s="559"/>
      <c r="AF31" s="559"/>
      <c r="AG31" s="559"/>
      <c r="AH31" s="559"/>
      <c r="AI31" s="559"/>
      <c r="AJ31" s="559"/>
      <c r="AK31" s="559"/>
      <c r="AL31" s="559"/>
      <c r="AM31" s="559"/>
      <c r="AN31" s="559"/>
      <c r="AO31" s="559"/>
      <c r="AP31" s="559"/>
      <c r="AQ31" s="559"/>
      <c r="AR31" s="559"/>
      <c r="AS31" s="559"/>
      <c r="AT31" s="555">
        <f t="shared" ref="AT31" si="29">BK31+CC31+CV31</f>
        <v>84074.994999999995</v>
      </c>
      <c r="AU31" s="559"/>
      <c r="AV31" s="559"/>
      <c r="AW31" s="559"/>
      <c r="AX31" s="559"/>
      <c r="AY31" s="559"/>
      <c r="AZ31" s="559"/>
      <c r="BA31" s="559"/>
      <c r="BB31" s="559"/>
      <c r="BC31" s="559"/>
      <c r="BD31" s="559"/>
      <c r="BE31" s="559"/>
      <c r="BF31" s="559"/>
      <c r="BG31" s="559"/>
      <c r="BH31" s="559"/>
      <c r="BI31" s="559"/>
      <c r="BJ31" s="559"/>
      <c r="BK31" s="555">
        <v>12092</v>
      </c>
      <c r="BL31" s="555"/>
      <c r="BM31" s="555"/>
      <c r="BN31" s="555"/>
      <c r="BO31" s="555"/>
      <c r="BP31" s="555"/>
      <c r="BQ31" s="555"/>
      <c r="BR31" s="555"/>
      <c r="BS31" s="555"/>
      <c r="BT31" s="555"/>
      <c r="BU31" s="555"/>
      <c r="BV31" s="555"/>
      <c r="BW31" s="555"/>
      <c r="BX31" s="555"/>
      <c r="BY31" s="555"/>
      <c r="BZ31" s="555"/>
      <c r="CA31" s="555"/>
      <c r="CB31" s="555"/>
      <c r="CC31" s="555">
        <v>42698.61</v>
      </c>
      <c r="CD31" s="555"/>
      <c r="CE31" s="555"/>
      <c r="CF31" s="555"/>
      <c r="CG31" s="555"/>
      <c r="CH31" s="555"/>
      <c r="CI31" s="555"/>
      <c r="CJ31" s="555"/>
      <c r="CK31" s="555"/>
      <c r="CL31" s="555"/>
      <c r="CM31" s="555"/>
      <c r="CN31" s="555"/>
      <c r="CO31" s="555"/>
      <c r="CP31" s="555"/>
      <c r="CQ31" s="555"/>
      <c r="CR31" s="555"/>
      <c r="CS31" s="555"/>
      <c r="CT31" s="555"/>
      <c r="CU31" s="555"/>
      <c r="CV31" s="555">
        <v>29284.384999999998</v>
      </c>
      <c r="CW31" s="555"/>
      <c r="CX31" s="555"/>
      <c r="CY31" s="555"/>
      <c r="CZ31" s="555"/>
      <c r="DA31" s="555"/>
      <c r="DB31" s="555"/>
      <c r="DC31" s="555"/>
      <c r="DD31" s="555"/>
      <c r="DE31" s="555"/>
      <c r="DF31" s="555"/>
      <c r="DG31" s="555"/>
      <c r="DH31" s="555"/>
      <c r="DI31" s="555"/>
      <c r="DJ31" s="555"/>
      <c r="DK31" s="555"/>
      <c r="DL31" s="555"/>
      <c r="DM31" s="555"/>
      <c r="DN31" s="555">
        <f t="shared" ref="DN31" si="30">CC31/1.3*0.8</f>
        <v>26276.067692307694</v>
      </c>
      <c r="DO31" s="555"/>
      <c r="DP31" s="555"/>
      <c r="DQ31" s="555"/>
      <c r="DR31" s="555"/>
      <c r="DS31" s="555"/>
      <c r="DT31" s="555"/>
      <c r="DU31" s="555"/>
      <c r="DV31" s="555"/>
      <c r="DW31" s="555"/>
      <c r="DX31" s="555"/>
      <c r="DY31" s="555"/>
      <c r="DZ31" s="555"/>
      <c r="EA31" s="555"/>
      <c r="EB31" s="555"/>
      <c r="EC31" s="555"/>
      <c r="ED31" s="555">
        <f t="shared" ref="ED31" si="31">CC31/1.3*0.5</f>
        <v>16422.542307692307</v>
      </c>
      <c r="EE31" s="555"/>
      <c r="EF31" s="555"/>
      <c r="EG31" s="555"/>
      <c r="EH31" s="555"/>
      <c r="EI31" s="555"/>
      <c r="EJ31" s="555"/>
      <c r="EK31" s="555"/>
      <c r="EL31" s="555"/>
      <c r="EM31" s="555"/>
      <c r="EN31" s="555"/>
      <c r="EO31" s="555"/>
      <c r="EP31" s="555"/>
      <c r="EQ31" s="555"/>
      <c r="ER31" s="555"/>
      <c r="ES31" s="555"/>
      <c r="ET31" s="555">
        <f t="shared" ref="ET31" si="32">AD31*AT31*12</f>
        <v>504449.97</v>
      </c>
      <c r="EU31" s="555"/>
      <c r="EV31" s="555"/>
      <c r="EW31" s="555"/>
      <c r="EX31" s="555"/>
      <c r="EY31" s="555"/>
      <c r="EZ31" s="555"/>
      <c r="FA31" s="555"/>
      <c r="FB31" s="555"/>
      <c r="FC31" s="555"/>
      <c r="FD31" s="555"/>
      <c r="FE31" s="555"/>
      <c r="FF31" s="555"/>
      <c r="FG31" s="555"/>
      <c r="FH31" s="555"/>
      <c r="FI31" s="555"/>
      <c r="FJ31" s="555"/>
      <c r="FL31" s="547"/>
      <c r="FM31" s="547"/>
      <c r="FN31" s="547"/>
      <c r="FO31" s="547"/>
      <c r="FP31" s="547"/>
      <c r="FQ31" s="547"/>
      <c r="FR31" s="547"/>
      <c r="FS31" s="547"/>
      <c r="FT31" s="547"/>
      <c r="FU31" s="547"/>
      <c r="FV31" s="547"/>
      <c r="FW31" s="547"/>
      <c r="FX31" s="547"/>
      <c r="FY31" s="547"/>
      <c r="FZ31" s="547"/>
      <c r="GA31" s="547"/>
      <c r="GB31" s="547"/>
      <c r="GC31" s="547"/>
      <c r="GE31" s="547"/>
      <c r="GF31" s="548"/>
      <c r="GG31" s="548"/>
      <c r="GH31" s="548"/>
      <c r="GI31" s="548"/>
      <c r="GJ31" s="548"/>
      <c r="GK31" s="548"/>
      <c r="GL31" s="548"/>
      <c r="GM31" s="548"/>
      <c r="GN31" s="548"/>
      <c r="GO31" s="548"/>
      <c r="GP31" s="548"/>
      <c r="GQ31" s="548"/>
      <c r="GR31" s="548"/>
      <c r="GS31" s="548"/>
      <c r="GT31" s="548"/>
      <c r="GU31" s="548"/>
      <c r="GV31" s="548"/>
      <c r="GW31" s="548"/>
      <c r="GX31" s="548"/>
    </row>
    <row r="32" spans="1:206" s="214" customFormat="1" ht="29.25" customHeight="1" x14ac:dyDescent="0.25">
      <c r="A32" s="561" t="s">
        <v>661</v>
      </c>
      <c r="B32" s="561"/>
      <c r="C32" s="561"/>
      <c r="D32" s="561"/>
      <c r="E32" s="561"/>
      <c r="F32" s="561"/>
      <c r="G32" s="562" t="s">
        <v>828</v>
      </c>
      <c r="H32" s="563"/>
      <c r="I32" s="563"/>
      <c r="J32" s="563"/>
      <c r="K32" s="563"/>
      <c r="L32" s="563"/>
      <c r="M32" s="563"/>
      <c r="N32" s="563"/>
      <c r="O32" s="563"/>
      <c r="P32" s="563"/>
      <c r="Q32" s="563"/>
      <c r="R32" s="563"/>
      <c r="S32" s="563"/>
      <c r="T32" s="563"/>
      <c r="U32" s="563"/>
      <c r="V32" s="563"/>
      <c r="W32" s="563"/>
      <c r="X32" s="563"/>
      <c r="Y32" s="563"/>
      <c r="Z32" s="563"/>
      <c r="AA32" s="563"/>
      <c r="AB32" s="563"/>
      <c r="AC32" s="564"/>
      <c r="AD32" s="559">
        <v>0.15</v>
      </c>
      <c r="AE32" s="559"/>
      <c r="AF32" s="559"/>
      <c r="AG32" s="559"/>
      <c r="AH32" s="559"/>
      <c r="AI32" s="559"/>
      <c r="AJ32" s="559"/>
      <c r="AK32" s="559"/>
      <c r="AL32" s="559"/>
      <c r="AM32" s="559"/>
      <c r="AN32" s="559"/>
      <c r="AO32" s="559"/>
      <c r="AP32" s="559"/>
      <c r="AQ32" s="559"/>
      <c r="AR32" s="559"/>
      <c r="AS32" s="559"/>
      <c r="AT32" s="555">
        <f t="shared" ref="AT32" si="33">BK32+CC32+CV32</f>
        <v>84074.994999999995</v>
      </c>
      <c r="AU32" s="559"/>
      <c r="AV32" s="559"/>
      <c r="AW32" s="559"/>
      <c r="AX32" s="559"/>
      <c r="AY32" s="559"/>
      <c r="AZ32" s="559"/>
      <c r="BA32" s="559"/>
      <c r="BB32" s="559"/>
      <c r="BC32" s="559"/>
      <c r="BD32" s="559"/>
      <c r="BE32" s="559"/>
      <c r="BF32" s="559"/>
      <c r="BG32" s="559"/>
      <c r="BH32" s="559"/>
      <c r="BI32" s="559"/>
      <c r="BJ32" s="559"/>
      <c r="BK32" s="555">
        <v>12092</v>
      </c>
      <c r="BL32" s="555"/>
      <c r="BM32" s="555"/>
      <c r="BN32" s="555"/>
      <c r="BO32" s="555"/>
      <c r="BP32" s="555"/>
      <c r="BQ32" s="555"/>
      <c r="BR32" s="555"/>
      <c r="BS32" s="555"/>
      <c r="BT32" s="555"/>
      <c r="BU32" s="555"/>
      <c r="BV32" s="555"/>
      <c r="BW32" s="555"/>
      <c r="BX32" s="555"/>
      <c r="BY32" s="555"/>
      <c r="BZ32" s="555"/>
      <c r="CA32" s="555"/>
      <c r="CB32" s="555"/>
      <c r="CC32" s="555">
        <v>42698.61</v>
      </c>
      <c r="CD32" s="555"/>
      <c r="CE32" s="555"/>
      <c r="CF32" s="555"/>
      <c r="CG32" s="555"/>
      <c r="CH32" s="555"/>
      <c r="CI32" s="555"/>
      <c r="CJ32" s="555"/>
      <c r="CK32" s="555"/>
      <c r="CL32" s="555"/>
      <c r="CM32" s="555"/>
      <c r="CN32" s="555"/>
      <c r="CO32" s="555"/>
      <c r="CP32" s="555"/>
      <c r="CQ32" s="555"/>
      <c r="CR32" s="555"/>
      <c r="CS32" s="555"/>
      <c r="CT32" s="555"/>
      <c r="CU32" s="555"/>
      <c r="CV32" s="555">
        <v>29284.384999999998</v>
      </c>
      <c r="CW32" s="555"/>
      <c r="CX32" s="555"/>
      <c r="CY32" s="555"/>
      <c r="CZ32" s="555"/>
      <c r="DA32" s="555"/>
      <c r="DB32" s="555"/>
      <c r="DC32" s="555"/>
      <c r="DD32" s="555"/>
      <c r="DE32" s="555"/>
      <c r="DF32" s="555"/>
      <c r="DG32" s="555"/>
      <c r="DH32" s="555"/>
      <c r="DI32" s="555"/>
      <c r="DJ32" s="555"/>
      <c r="DK32" s="555"/>
      <c r="DL32" s="555"/>
      <c r="DM32" s="555"/>
      <c r="DN32" s="555">
        <f t="shared" ref="DN32" si="34">CC32/1.3*0.8</f>
        <v>26276.067692307694</v>
      </c>
      <c r="DO32" s="555"/>
      <c r="DP32" s="555"/>
      <c r="DQ32" s="555"/>
      <c r="DR32" s="555"/>
      <c r="DS32" s="555"/>
      <c r="DT32" s="555"/>
      <c r="DU32" s="555"/>
      <c r="DV32" s="555"/>
      <c r="DW32" s="555"/>
      <c r="DX32" s="555"/>
      <c r="DY32" s="555"/>
      <c r="DZ32" s="555"/>
      <c r="EA32" s="555"/>
      <c r="EB32" s="555"/>
      <c r="EC32" s="555"/>
      <c r="ED32" s="555">
        <f t="shared" ref="ED32" si="35">CC32/1.3*0.5</f>
        <v>16422.542307692307</v>
      </c>
      <c r="EE32" s="555"/>
      <c r="EF32" s="555"/>
      <c r="EG32" s="555"/>
      <c r="EH32" s="555"/>
      <c r="EI32" s="555"/>
      <c r="EJ32" s="555"/>
      <c r="EK32" s="555"/>
      <c r="EL32" s="555"/>
      <c r="EM32" s="555"/>
      <c r="EN32" s="555"/>
      <c r="EO32" s="555"/>
      <c r="EP32" s="555"/>
      <c r="EQ32" s="555"/>
      <c r="ER32" s="555"/>
      <c r="ES32" s="555"/>
      <c r="ET32" s="555">
        <f t="shared" ref="ET32" si="36">AD32*AT32*12</f>
        <v>151334.99099999998</v>
      </c>
      <c r="EU32" s="555"/>
      <c r="EV32" s="555"/>
      <c r="EW32" s="555"/>
      <c r="EX32" s="555"/>
      <c r="EY32" s="555"/>
      <c r="EZ32" s="555"/>
      <c r="FA32" s="555"/>
      <c r="FB32" s="555"/>
      <c r="FC32" s="555"/>
      <c r="FD32" s="555"/>
      <c r="FE32" s="555"/>
      <c r="FF32" s="555"/>
      <c r="FG32" s="555"/>
      <c r="FH32" s="555"/>
      <c r="FI32" s="555"/>
      <c r="FJ32" s="555"/>
      <c r="FL32" s="547"/>
      <c r="FM32" s="547"/>
      <c r="FN32" s="547"/>
      <c r="FO32" s="547"/>
      <c r="FP32" s="547"/>
      <c r="FQ32" s="547"/>
      <c r="FR32" s="547"/>
      <c r="FS32" s="547"/>
      <c r="FT32" s="547"/>
      <c r="FU32" s="547"/>
      <c r="FV32" s="547"/>
      <c r="FW32" s="547"/>
      <c r="FX32" s="547"/>
      <c r="FY32" s="547"/>
      <c r="FZ32" s="547"/>
      <c r="GA32" s="547"/>
      <c r="GB32" s="547"/>
      <c r="GC32" s="547"/>
      <c r="GE32" s="547"/>
      <c r="GF32" s="548"/>
      <c r="GG32" s="548"/>
      <c r="GH32" s="548"/>
      <c r="GI32" s="548"/>
      <c r="GJ32" s="548"/>
      <c r="GK32" s="548"/>
      <c r="GL32" s="548"/>
      <c r="GM32" s="548"/>
      <c r="GN32" s="548"/>
      <c r="GO32" s="548"/>
      <c r="GP32" s="548"/>
      <c r="GQ32" s="548"/>
      <c r="GR32" s="548"/>
      <c r="GS32" s="548"/>
      <c r="GT32" s="548"/>
      <c r="GU32" s="548"/>
      <c r="GV32" s="548"/>
      <c r="GW32" s="548"/>
      <c r="GX32" s="548"/>
    </row>
    <row r="33" spans="1:206" s="357" customFormat="1" ht="25.5" customHeight="1" x14ac:dyDescent="0.25">
      <c r="A33" s="572" t="s">
        <v>847</v>
      </c>
      <c r="B33" s="573"/>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4"/>
      <c r="AD33" s="575"/>
      <c r="AE33" s="576"/>
      <c r="AF33" s="576"/>
      <c r="AG33" s="576"/>
      <c r="AH33" s="576"/>
      <c r="AI33" s="576"/>
      <c r="AJ33" s="576"/>
      <c r="AK33" s="576"/>
      <c r="AL33" s="576"/>
      <c r="AM33" s="576"/>
      <c r="AN33" s="576"/>
      <c r="AO33" s="576"/>
      <c r="AP33" s="576"/>
      <c r="AQ33" s="576"/>
      <c r="AR33" s="576"/>
      <c r="AS33" s="577"/>
      <c r="AT33" s="578"/>
      <c r="AU33" s="579"/>
      <c r="AV33" s="579"/>
      <c r="AW33" s="579"/>
      <c r="AX33" s="579"/>
      <c r="AY33" s="579"/>
      <c r="AZ33" s="579"/>
      <c r="BA33" s="579"/>
      <c r="BB33" s="579"/>
      <c r="BC33" s="579"/>
      <c r="BD33" s="579"/>
      <c r="BE33" s="579"/>
      <c r="BF33" s="579"/>
      <c r="BG33" s="579"/>
      <c r="BH33" s="579"/>
      <c r="BI33" s="579"/>
      <c r="BJ33" s="580"/>
      <c r="BK33" s="578"/>
      <c r="BL33" s="579"/>
      <c r="BM33" s="579"/>
      <c r="BN33" s="579"/>
      <c r="BO33" s="579"/>
      <c r="BP33" s="579"/>
      <c r="BQ33" s="579"/>
      <c r="BR33" s="579"/>
      <c r="BS33" s="579"/>
      <c r="BT33" s="579"/>
      <c r="BU33" s="579"/>
      <c r="BV33" s="579"/>
      <c r="BW33" s="579"/>
      <c r="BX33" s="579"/>
      <c r="BY33" s="579"/>
      <c r="BZ33" s="579"/>
      <c r="CA33" s="579"/>
      <c r="CB33" s="580"/>
      <c r="CC33" s="578"/>
      <c r="CD33" s="579"/>
      <c r="CE33" s="579"/>
      <c r="CF33" s="579"/>
      <c r="CG33" s="579"/>
      <c r="CH33" s="579"/>
      <c r="CI33" s="579"/>
      <c r="CJ33" s="579"/>
      <c r="CK33" s="579"/>
      <c r="CL33" s="579"/>
      <c r="CM33" s="579"/>
      <c r="CN33" s="579"/>
      <c r="CO33" s="579"/>
      <c r="CP33" s="579"/>
      <c r="CQ33" s="579"/>
      <c r="CR33" s="579"/>
      <c r="CS33" s="579"/>
      <c r="CT33" s="579"/>
      <c r="CU33" s="580"/>
      <c r="CV33" s="578"/>
      <c r="CW33" s="579"/>
      <c r="CX33" s="579"/>
      <c r="CY33" s="579"/>
      <c r="CZ33" s="579"/>
      <c r="DA33" s="579"/>
      <c r="DB33" s="579"/>
      <c r="DC33" s="579"/>
      <c r="DD33" s="579"/>
      <c r="DE33" s="579"/>
      <c r="DF33" s="579"/>
      <c r="DG33" s="579"/>
      <c r="DH33" s="579"/>
      <c r="DI33" s="579"/>
      <c r="DJ33" s="579"/>
      <c r="DK33" s="579"/>
      <c r="DL33" s="579"/>
      <c r="DM33" s="580"/>
      <c r="DN33" s="578"/>
      <c r="DO33" s="579"/>
      <c r="DP33" s="579"/>
      <c r="DQ33" s="579"/>
      <c r="DR33" s="579"/>
      <c r="DS33" s="579"/>
      <c r="DT33" s="579"/>
      <c r="DU33" s="579"/>
      <c r="DV33" s="579"/>
      <c r="DW33" s="579"/>
      <c r="DX33" s="579"/>
      <c r="DY33" s="579"/>
      <c r="DZ33" s="579"/>
      <c r="EA33" s="579"/>
      <c r="EB33" s="579"/>
      <c r="EC33" s="580"/>
      <c r="ED33" s="578"/>
      <c r="EE33" s="579"/>
      <c r="EF33" s="579"/>
      <c r="EG33" s="579"/>
      <c r="EH33" s="579"/>
      <c r="EI33" s="579"/>
      <c r="EJ33" s="579"/>
      <c r="EK33" s="579"/>
      <c r="EL33" s="579"/>
      <c r="EM33" s="579"/>
      <c r="EN33" s="579"/>
      <c r="EO33" s="579"/>
      <c r="EP33" s="579"/>
      <c r="EQ33" s="579"/>
      <c r="ER33" s="579"/>
      <c r="ES33" s="580"/>
      <c r="ET33" s="578">
        <f>SUM(ET19:FJ32)</f>
        <v>86371924.17839998</v>
      </c>
      <c r="EU33" s="579"/>
      <c r="EV33" s="579"/>
      <c r="EW33" s="579"/>
      <c r="EX33" s="579"/>
      <c r="EY33" s="579"/>
      <c r="EZ33" s="579"/>
      <c r="FA33" s="579"/>
      <c r="FB33" s="579"/>
      <c r="FC33" s="579"/>
      <c r="FD33" s="579"/>
      <c r="FE33" s="579"/>
      <c r="FF33" s="579"/>
      <c r="FG33" s="579"/>
      <c r="FH33" s="579"/>
      <c r="FI33" s="579"/>
      <c r="FJ33" s="580"/>
      <c r="FL33" s="313"/>
      <c r="FM33" s="313"/>
      <c r="FN33" s="313"/>
      <c r="FO33" s="313"/>
      <c r="FP33" s="313"/>
      <c r="FQ33" s="313"/>
      <c r="FR33" s="313"/>
      <c r="FS33" s="313"/>
      <c r="FT33" s="313"/>
      <c r="FU33" s="313"/>
      <c r="FV33" s="313"/>
      <c r="FW33" s="313"/>
      <c r="FX33" s="313"/>
      <c r="FY33" s="313"/>
      <c r="FZ33" s="313"/>
      <c r="GA33" s="313"/>
      <c r="GB33" s="313"/>
      <c r="GC33" s="313"/>
      <c r="GE33" s="313"/>
      <c r="GF33" s="312"/>
      <c r="GG33" s="312"/>
      <c r="GH33" s="312"/>
      <c r="GI33" s="312"/>
      <c r="GJ33" s="312"/>
      <c r="GK33" s="312"/>
      <c r="GL33" s="312"/>
      <c r="GM33" s="312"/>
      <c r="GN33" s="312"/>
      <c r="GO33" s="312"/>
      <c r="GP33" s="312"/>
      <c r="GQ33" s="312"/>
      <c r="GR33" s="312"/>
      <c r="GS33" s="312"/>
      <c r="GT33" s="312"/>
      <c r="GU33" s="312"/>
      <c r="GV33" s="312"/>
      <c r="GW33" s="312"/>
      <c r="GX33" s="312"/>
    </row>
    <row r="34" spans="1:206" s="214" customFormat="1" ht="13.5" customHeight="1" x14ac:dyDescent="0.25">
      <c r="A34" s="561" t="s">
        <v>662</v>
      </c>
      <c r="B34" s="561"/>
      <c r="C34" s="561"/>
      <c r="D34" s="561"/>
      <c r="E34" s="561"/>
      <c r="F34" s="561"/>
      <c r="G34" s="562" t="s">
        <v>778</v>
      </c>
      <c r="H34" s="563"/>
      <c r="I34" s="563"/>
      <c r="J34" s="563"/>
      <c r="K34" s="563"/>
      <c r="L34" s="563"/>
      <c r="M34" s="563"/>
      <c r="N34" s="563"/>
      <c r="O34" s="563"/>
      <c r="P34" s="563"/>
      <c r="Q34" s="563"/>
      <c r="R34" s="563"/>
      <c r="S34" s="563"/>
      <c r="T34" s="563"/>
      <c r="U34" s="563"/>
      <c r="V34" s="563"/>
      <c r="W34" s="563"/>
      <c r="X34" s="563"/>
      <c r="Y34" s="563"/>
      <c r="Z34" s="563"/>
      <c r="AA34" s="563"/>
      <c r="AB34" s="563"/>
      <c r="AC34" s="564"/>
      <c r="AD34" s="571">
        <v>0.25</v>
      </c>
      <c r="AE34" s="571"/>
      <c r="AF34" s="571"/>
      <c r="AG34" s="571"/>
      <c r="AH34" s="571"/>
      <c r="AI34" s="571"/>
      <c r="AJ34" s="571"/>
      <c r="AK34" s="571"/>
      <c r="AL34" s="571"/>
      <c r="AM34" s="571"/>
      <c r="AN34" s="571"/>
      <c r="AO34" s="571"/>
      <c r="AP34" s="571"/>
      <c r="AQ34" s="571"/>
      <c r="AR34" s="571"/>
      <c r="AS34" s="571"/>
      <c r="AT34" s="555">
        <f t="shared" si="0"/>
        <v>84075</v>
      </c>
      <c r="AU34" s="559"/>
      <c r="AV34" s="559"/>
      <c r="AW34" s="559"/>
      <c r="AX34" s="559"/>
      <c r="AY34" s="559"/>
      <c r="AZ34" s="559"/>
      <c r="BA34" s="559"/>
      <c r="BB34" s="559"/>
      <c r="BC34" s="559"/>
      <c r="BD34" s="559"/>
      <c r="BE34" s="559"/>
      <c r="BF34" s="559"/>
      <c r="BG34" s="559"/>
      <c r="BH34" s="559"/>
      <c r="BI34" s="559"/>
      <c r="BJ34" s="559"/>
      <c r="BK34" s="555">
        <v>15423</v>
      </c>
      <c r="BL34" s="555"/>
      <c r="BM34" s="555"/>
      <c r="BN34" s="555"/>
      <c r="BO34" s="555"/>
      <c r="BP34" s="555"/>
      <c r="BQ34" s="555"/>
      <c r="BR34" s="555"/>
      <c r="BS34" s="555"/>
      <c r="BT34" s="555"/>
      <c r="BU34" s="555"/>
      <c r="BV34" s="555"/>
      <c r="BW34" s="555"/>
      <c r="BX34" s="555"/>
      <c r="BY34" s="555"/>
      <c r="BZ34" s="555"/>
      <c r="CA34" s="555"/>
      <c r="CB34" s="555"/>
      <c r="CC34" s="555">
        <v>39092</v>
      </c>
      <c r="CD34" s="555"/>
      <c r="CE34" s="555"/>
      <c r="CF34" s="555"/>
      <c r="CG34" s="555"/>
      <c r="CH34" s="555"/>
      <c r="CI34" s="555"/>
      <c r="CJ34" s="555"/>
      <c r="CK34" s="555"/>
      <c r="CL34" s="555"/>
      <c r="CM34" s="555"/>
      <c r="CN34" s="555"/>
      <c r="CO34" s="555"/>
      <c r="CP34" s="555"/>
      <c r="CQ34" s="555"/>
      <c r="CR34" s="555"/>
      <c r="CS34" s="555"/>
      <c r="CT34" s="555"/>
      <c r="CU34" s="555"/>
      <c r="CV34" s="555">
        <v>29560</v>
      </c>
      <c r="CW34" s="555"/>
      <c r="CX34" s="555"/>
      <c r="CY34" s="555"/>
      <c r="CZ34" s="555"/>
      <c r="DA34" s="555"/>
      <c r="DB34" s="555"/>
      <c r="DC34" s="555"/>
      <c r="DD34" s="555"/>
      <c r="DE34" s="555"/>
      <c r="DF34" s="555"/>
      <c r="DG34" s="555"/>
      <c r="DH34" s="555"/>
      <c r="DI34" s="555"/>
      <c r="DJ34" s="555"/>
      <c r="DK34" s="555"/>
      <c r="DL34" s="555"/>
      <c r="DM34" s="555"/>
      <c r="DN34" s="555">
        <f t="shared" si="2"/>
        <v>24056.615384615387</v>
      </c>
      <c r="DO34" s="555"/>
      <c r="DP34" s="555"/>
      <c r="DQ34" s="555"/>
      <c r="DR34" s="555"/>
      <c r="DS34" s="555"/>
      <c r="DT34" s="555"/>
      <c r="DU34" s="555"/>
      <c r="DV34" s="555"/>
      <c r="DW34" s="555"/>
      <c r="DX34" s="555"/>
      <c r="DY34" s="555"/>
      <c r="DZ34" s="555"/>
      <c r="EA34" s="555"/>
      <c r="EB34" s="555"/>
      <c r="EC34" s="555"/>
      <c r="ED34" s="555">
        <f t="shared" si="3"/>
        <v>15035.384615384615</v>
      </c>
      <c r="EE34" s="555"/>
      <c r="EF34" s="555"/>
      <c r="EG34" s="555"/>
      <c r="EH34" s="555"/>
      <c r="EI34" s="555"/>
      <c r="EJ34" s="555"/>
      <c r="EK34" s="555"/>
      <c r="EL34" s="555"/>
      <c r="EM34" s="555"/>
      <c r="EN34" s="555"/>
      <c r="EO34" s="555"/>
      <c r="EP34" s="555"/>
      <c r="EQ34" s="555"/>
      <c r="ER34" s="555"/>
      <c r="ES34" s="555"/>
      <c r="ET34" s="555">
        <f t="shared" si="4"/>
        <v>252225</v>
      </c>
      <c r="EU34" s="555"/>
      <c r="EV34" s="555"/>
      <c r="EW34" s="555"/>
      <c r="EX34" s="555"/>
      <c r="EY34" s="555"/>
      <c r="EZ34" s="555"/>
      <c r="FA34" s="555"/>
      <c r="FB34" s="555"/>
      <c r="FC34" s="555"/>
      <c r="FD34" s="555"/>
      <c r="FE34" s="555"/>
      <c r="FF34" s="555"/>
      <c r="FG34" s="555"/>
      <c r="FH34" s="555"/>
      <c r="FI34" s="555"/>
      <c r="FJ34" s="555"/>
      <c r="FM34" s="547"/>
      <c r="FN34" s="547"/>
      <c r="FO34" s="547"/>
      <c r="FP34" s="547"/>
      <c r="FQ34" s="547"/>
      <c r="FR34" s="547"/>
      <c r="FS34" s="547"/>
      <c r="FT34" s="547"/>
      <c r="FU34" s="547"/>
      <c r="FV34" s="547"/>
      <c r="FW34" s="547"/>
      <c r="FX34" s="547"/>
      <c r="FY34" s="547"/>
      <c r="FZ34" s="547"/>
      <c r="GA34" s="547"/>
      <c r="GB34" s="547"/>
      <c r="GC34" s="547"/>
      <c r="GD34" s="547"/>
      <c r="GE34" s="547"/>
      <c r="GF34" s="547"/>
      <c r="GG34" s="547"/>
      <c r="GH34" s="547"/>
      <c r="GI34" s="547"/>
      <c r="GJ34" s="547"/>
      <c r="GK34" s="547"/>
      <c r="GL34" s="547"/>
    </row>
    <row r="35" spans="1:206" s="214" customFormat="1" x14ac:dyDescent="0.25">
      <c r="A35" s="561" t="s">
        <v>663</v>
      </c>
      <c r="B35" s="561"/>
      <c r="C35" s="561"/>
      <c r="D35" s="561"/>
      <c r="E35" s="561"/>
      <c r="F35" s="561"/>
      <c r="G35" s="562" t="s">
        <v>777</v>
      </c>
      <c r="H35" s="563"/>
      <c r="I35" s="563"/>
      <c r="J35" s="563"/>
      <c r="K35" s="563"/>
      <c r="L35" s="563"/>
      <c r="M35" s="563"/>
      <c r="N35" s="563"/>
      <c r="O35" s="563"/>
      <c r="P35" s="563"/>
      <c r="Q35" s="563"/>
      <c r="R35" s="563"/>
      <c r="S35" s="563"/>
      <c r="T35" s="563"/>
      <c r="U35" s="563"/>
      <c r="V35" s="563"/>
      <c r="W35" s="563"/>
      <c r="X35" s="563"/>
      <c r="Y35" s="563"/>
      <c r="Z35" s="563"/>
      <c r="AA35" s="563"/>
      <c r="AB35" s="563"/>
      <c r="AC35" s="564"/>
      <c r="AD35" s="571">
        <v>2</v>
      </c>
      <c r="AE35" s="571"/>
      <c r="AF35" s="571"/>
      <c r="AG35" s="571"/>
      <c r="AH35" s="571"/>
      <c r="AI35" s="571"/>
      <c r="AJ35" s="571"/>
      <c r="AK35" s="571"/>
      <c r="AL35" s="571"/>
      <c r="AM35" s="571"/>
      <c r="AN35" s="571"/>
      <c r="AO35" s="571"/>
      <c r="AP35" s="571"/>
      <c r="AQ35" s="571"/>
      <c r="AR35" s="571"/>
      <c r="AS35" s="571"/>
      <c r="AT35" s="555">
        <f t="shared" si="0"/>
        <v>84075</v>
      </c>
      <c r="AU35" s="559"/>
      <c r="AV35" s="559"/>
      <c r="AW35" s="559"/>
      <c r="AX35" s="559"/>
      <c r="AY35" s="559"/>
      <c r="AZ35" s="559"/>
      <c r="BA35" s="559"/>
      <c r="BB35" s="559"/>
      <c r="BC35" s="559"/>
      <c r="BD35" s="559"/>
      <c r="BE35" s="559"/>
      <c r="BF35" s="559"/>
      <c r="BG35" s="559"/>
      <c r="BH35" s="559"/>
      <c r="BI35" s="559"/>
      <c r="BJ35" s="559"/>
      <c r="BK35" s="555">
        <v>10073</v>
      </c>
      <c r="BL35" s="555"/>
      <c r="BM35" s="555"/>
      <c r="BN35" s="555"/>
      <c r="BO35" s="555"/>
      <c r="BP35" s="555"/>
      <c r="BQ35" s="555"/>
      <c r="BR35" s="555"/>
      <c r="BS35" s="555"/>
      <c r="BT35" s="555"/>
      <c r="BU35" s="555"/>
      <c r="BV35" s="555"/>
      <c r="BW35" s="555"/>
      <c r="BX35" s="555"/>
      <c r="BY35" s="555"/>
      <c r="BZ35" s="555"/>
      <c r="CA35" s="555"/>
      <c r="CB35" s="555"/>
      <c r="CC35" s="555">
        <v>44442</v>
      </c>
      <c r="CD35" s="555"/>
      <c r="CE35" s="555"/>
      <c r="CF35" s="555"/>
      <c r="CG35" s="555"/>
      <c r="CH35" s="555"/>
      <c r="CI35" s="555"/>
      <c r="CJ35" s="555"/>
      <c r="CK35" s="555"/>
      <c r="CL35" s="555"/>
      <c r="CM35" s="555"/>
      <c r="CN35" s="555"/>
      <c r="CO35" s="555"/>
      <c r="CP35" s="555"/>
      <c r="CQ35" s="555"/>
      <c r="CR35" s="555"/>
      <c r="CS35" s="555"/>
      <c r="CT35" s="555"/>
      <c r="CU35" s="555"/>
      <c r="CV35" s="555">
        <v>29560</v>
      </c>
      <c r="CW35" s="555"/>
      <c r="CX35" s="555"/>
      <c r="CY35" s="555"/>
      <c r="CZ35" s="555"/>
      <c r="DA35" s="555"/>
      <c r="DB35" s="555"/>
      <c r="DC35" s="555"/>
      <c r="DD35" s="555"/>
      <c r="DE35" s="555"/>
      <c r="DF35" s="555"/>
      <c r="DG35" s="555"/>
      <c r="DH35" s="555"/>
      <c r="DI35" s="555"/>
      <c r="DJ35" s="555"/>
      <c r="DK35" s="555"/>
      <c r="DL35" s="555"/>
      <c r="DM35" s="555"/>
      <c r="DN35" s="555">
        <f t="shared" si="2"/>
        <v>27348.923076923078</v>
      </c>
      <c r="DO35" s="555"/>
      <c r="DP35" s="555"/>
      <c r="DQ35" s="555"/>
      <c r="DR35" s="555"/>
      <c r="DS35" s="555"/>
      <c r="DT35" s="555"/>
      <c r="DU35" s="555"/>
      <c r="DV35" s="555"/>
      <c r="DW35" s="555"/>
      <c r="DX35" s="555"/>
      <c r="DY35" s="555"/>
      <c r="DZ35" s="555"/>
      <c r="EA35" s="555"/>
      <c r="EB35" s="555"/>
      <c r="EC35" s="555"/>
      <c r="ED35" s="555">
        <f t="shared" si="3"/>
        <v>17093.076923076922</v>
      </c>
      <c r="EE35" s="555"/>
      <c r="EF35" s="555"/>
      <c r="EG35" s="555"/>
      <c r="EH35" s="555"/>
      <c r="EI35" s="555"/>
      <c r="EJ35" s="555"/>
      <c r="EK35" s="555"/>
      <c r="EL35" s="555"/>
      <c r="EM35" s="555"/>
      <c r="EN35" s="555"/>
      <c r="EO35" s="555"/>
      <c r="EP35" s="555"/>
      <c r="EQ35" s="555"/>
      <c r="ER35" s="555"/>
      <c r="ES35" s="555"/>
      <c r="ET35" s="555">
        <f t="shared" si="4"/>
        <v>2017800</v>
      </c>
      <c r="EU35" s="555"/>
      <c r="EV35" s="555"/>
      <c r="EW35" s="555"/>
      <c r="EX35" s="555"/>
      <c r="EY35" s="555"/>
      <c r="EZ35" s="555"/>
      <c r="FA35" s="555"/>
      <c r="FB35" s="555"/>
      <c r="FC35" s="555"/>
      <c r="FD35" s="555"/>
      <c r="FE35" s="555"/>
      <c r="FF35" s="555"/>
      <c r="FG35" s="555"/>
      <c r="FH35" s="555"/>
      <c r="FI35" s="555"/>
      <c r="FJ35" s="555"/>
      <c r="FM35" s="547"/>
      <c r="FN35" s="547"/>
      <c r="FO35" s="547"/>
      <c r="FP35" s="547"/>
      <c r="FQ35" s="547"/>
      <c r="FR35" s="547"/>
      <c r="FS35" s="547"/>
      <c r="FT35" s="547"/>
      <c r="FU35" s="547"/>
      <c r="FV35" s="547"/>
      <c r="FW35" s="547"/>
      <c r="FX35" s="547"/>
      <c r="FY35" s="547"/>
      <c r="FZ35" s="547"/>
      <c r="GA35" s="547"/>
      <c r="GB35" s="547"/>
      <c r="GC35" s="547"/>
      <c r="GD35" s="547"/>
      <c r="GE35" s="547"/>
      <c r="GF35" s="547"/>
      <c r="GG35" s="547"/>
      <c r="GH35" s="547"/>
      <c r="GI35" s="547"/>
      <c r="GJ35" s="547"/>
      <c r="GK35" s="547"/>
      <c r="GL35" s="547"/>
    </row>
    <row r="36" spans="1:206" s="214" customFormat="1" x14ac:dyDescent="0.25">
      <c r="A36" s="561" t="s">
        <v>664</v>
      </c>
      <c r="B36" s="561"/>
      <c r="C36" s="561"/>
      <c r="D36" s="561"/>
      <c r="E36" s="561"/>
      <c r="F36" s="561"/>
      <c r="G36" s="562" t="s">
        <v>776</v>
      </c>
      <c r="H36" s="563"/>
      <c r="I36" s="563"/>
      <c r="J36" s="563"/>
      <c r="K36" s="563"/>
      <c r="L36" s="563"/>
      <c r="M36" s="563"/>
      <c r="N36" s="563"/>
      <c r="O36" s="563"/>
      <c r="P36" s="563"/>
      <c r="Q36" s="563"/>
      <c r="R36" s="563"/>
      <c r="S36" s="563"/>
      <c r="T36" s="563"/>
      <c r="U36" s="563"/>
      <c r="V36" s="563"/>
      <c r="W36" s="563"/>
      <c r="X36" s="563"/>
      <c r="Y36" s="563"/>
      <c r="Z36" s="563"/>
      <c r="AA36" s="563"/>
      <c r="AB36" s="563"/>
      <c r="AC36" s="564"/>
      <c r="AD36" s="571">
        <v>1</v>
      </c>
      <c r="AE36" s="571"/>
      <c r="AF36" s="571"/>
      <c r="AG36" s="571"/>
      <c r="AH36" s="571"/>
      <c r="AI36" s="571"/>
      <c r="AJ36" s="571"/>
      <c r="AK36" s="571"/>
      <c r="AL36" s="571"/>
      <c r="AM36" s="571"/>
      <c r="AN36" s="571"/>
      <c r="AO36" s="571"/>
      <c r="AP36" s="571"/>
      <c r="AQ36" s="571"/>
      <c r="AR36" s="571"/>
      <c r="AS36" s="571"/>
      <c r="AT36" s="555">
        <f t="shared" si="0"/>
        <v>84075</v>
      </c>
      <c r="AU36" s="559"/>
      <c r="AV36" s="559"/>
      <c r="AW36" s="559"/>
      <c r="AX36" s="559"/>
      <c r="AY36" s="559"/>
      <c r="AZ36" s="559"/>
      <c r="BA36" s="559"/>
      <c r="BB36" s="559"/>
      <c r="BC36" s="559"/>
      <c r="BD36" s="559"/>
      <c r="BE36" s="559"/>
      <c r="BF36" s="559"/>
      <c r="BG36" s="559"/>
      <c r="BH36" s="559"/>
      <c r="BI36" s="559"/>
      <c r="BJ36" s="559"/>
      <c r="BK36" s="555">
        <v>10073</v>
      </c>
      <c r="BL36" s="555"/>
      <c r="BM36" s="555"/>
      <c r="BN36" s="555"/>
      <c r="BO36" s="555"/>
      <c r="BP36" s="555"/>
      <c r="BQ36" s="555"/>
      <c r="BR36" s="555"/>
      <c r="BS36" s="555"/>
      <c r="BT36" s="555"/>
      <c r="BU36" s="555"/>
      <c r="BV36" s="555"/>
      <c r="BW36" s="555"/>
      <c r="BX36" s="555"/>
      <c r="BY36" s="555"/>
      <c r="BZ36" s="555"/>
      <c r="CA36" s="555"/>
      <c r="CB36" s="555"/>
      <c r="CC36" s="555">
        <v>44442</v>
      </c>
      <c r="CD36" s="555"/>
      <c r="CE36" s="555"/>
      <c r="CF36" s="555"/>
      <c r="CG36" s="555"/>
      <c r="CH36" s="555"/>
      <c r="CI36" s="555"/>
      <c r="CJ36" s="555"/>
      <c r="CK36" s="555"/>
      <c r="CL36" s="555"/>
      <c r="CM36" s="555"/>
      <c r="CN36" s="555"/>
      <c r="CO36" s="555"/>
      <c r="CP36" s="555"/>
      <c r="CQ36" s="555"/>
      <c r="CR36" s="555"/>
      <c r="CS36" s="555"/>
      <c r="CT36" s="555"/>
      <c r="CU36" s="555"/>
      <c r="CV36" s="555">
        <v>29560</v>
      </c>
      <c r="CW36" s="555"/>
      <c r="CX36" s="555"/>
      <c r="CY36" s="555"/>
      <c r="CZ36" s="555"/>
      <c r="DA36" s="555"/>
      <c r="DB36" s="555"/>
      <c r="DC36" s="555"/>
      <c r="DD36" s="555"/>
      <c r="DE36" s="555"/>
      <c r="DF36" s="555"/>
      <c r="DG36" s="555"/>
      <c r="DH36" s="555"/>
      <c r="DI36" s="555"/>
      <c r="DJ36" s="555"/>
      <c r="DK36" s="555"/>
      <c r="DL36" s="555"/>
      <c r="DM36" s="555"/>
      <c r="DN36" s="555">
        <f t="shared" si="2"/>
        <v>27348.923076923078</v>
      </c>
      <c r="DO36" s="555"/>
      <c r="DP36" s="555"/>
      <c r="DQ36" s="555"/>
      <c r="DR36" s="555"/>
      <c r="DS36" s="555"/>
      <c r="DT36" s="555"/>
      <c r="DU36" s="555"/>
      <c r="DV36" s="555"/>
      <c r="DW36" s="555"/>
      <c r="DX36" s="555"/>
      <c r="DY36" s="555"/>
      <c r="DZ36" s="555"/>
      <c r="EA36" s="555"/>
      <c r="EB36" s="555"/>
      <c r="EC36" s="555"/>
      <c r="ED36" s="555">
        <f t="shared" si="3"/>
        <v>17093.076923076922</v>
      </c>
      <c r="EE36" s="555"/>
      <c r="EF36" s="555"/>
      <c r="EG36" s="555"/>
      <c r="EH36" s="555"/>
      <c r="EI36" s="555"/>
      <c r="EJ36" s="555"/>
      <c r="EK36" s="555"/>
      <c r="EL36" s="555"/>
      <c r="EM36" s="555"/>
      <c r="EN36" s="555"/>
      <c r="EO36" s="555"/>
      <c r="EP36" s="555"/>
      <c r="EQ36" s="555"/>
      <c r="ER36" s="555"/>
      <c r="ES36" s="555"/>
      <c r="ET36" s="555">
        <f t="shared" si="4"/>
        <v>1008900</v>
      </c>
      <c r="EU36" s="555"/>
      <c r="EV36" s="555"/>
      <c r="EW36" s="555"/>
      <c r="EX36" s="555"/>
      <c r="EY36" s="555"/>
      <c r="EZ36" s="555"/>
      <c r="FA36" s="555"/>
      <c r="FB36" s="555"/>
      <c r="FC36" s="555"/>
      <c r="FD36" s="555"/>
      <c r="FE36" s="555"/>
      <c r="FF36" s="555"/>
      <c r="FG36" s="555"/>
      <c r="FH36" s="555"/>
      <c r="FI36" s="555"/>
      <c r="FJ36" s="555"/>
      <c r="FM36" s="547"/>
      <c r="FN36" s="547"/>
      <c r="FO36" s="547"/>
      <c r="FP36" s="547"/>
      <c r="FQ36" s="547"/>
      <c r="FR36" s="547"/>
      <c r="FS36" s="547"/>
      <c r="FT36" s="547"/>
      <c r="FU36" s="547"/>
      <c r="FV36" s="547"/>
      <c r="FW36" s="547"/>
      <c r="FX36" s="547"/>
      <c r="FY36" s="547"/>
      <c r="FZ36" s="547"/>
      <c r="GA36" s="547"/>
      <c r="GB36" s="547"/>
      <c r="GC36" s="547"/>
      <c r="GD36" s="547"/>
      <c r="GE36" s="547"/>
      <c r="GF36" s="547"/>
      <c r="GG36" s="547"/>
      <c r="GH36" s="547"/>
      <c r="GI36" s="547"/>
      <c r="GJ36" s="547"/>
      <c r="GK36" s="547"/>
      <c r="GL36" s="547"/>
    </row>
    <row r="37" spans="1:206" s="214" customFormat="1" x14ac:dyDescent="0.25">
      <c r="A37" s="561" t="s">
        <v>665</v>
      </c>
      <c r="B37" s="561"/>
      <c r="C37" s="561"/>
      <c r="D37" s="561"/>
      <c r="E37" s="561"/>
      <c r="F37" s="561"/>
      <c r="G37" s="562" t="s">
        <v>830</v>
      </c>
      <c r="H37" s="563"/>
      <c r="I37" s="563"/>
      <c r="J37" s="563"/>
      <c r="K37" s="563"/>
      <c r="L37" s="563"/>
      <c r="M37" s="563"/>
      <c r="N37" s="563"/>
      <c r="O37" s="563"/>
      <c r="P37" s="563"/>
      <c r="Q37" s="563"/>
      <c r="R37" s="563"/>
      <c r="S37" s="563"/>
      <c r="T37" s="563"/>
      <c r="U37" s="563"/>
      <c r="V37" s="563"/>
      <c r="W37" s="563"/>
      <c r="X37" s="563"/>
      <c r="Y37" s="563"/>
      <c r="Z37" s="563"/>
      <c r="AA37" s="563"/>
      <c r="AB37" s="563"/>
      <c r="AC37" s="564"/>
      <c r="AD37" s="571">
        <v>0.25</v>
      </c>
      <c r="AE37" s="571"/>
      <c r="AF37" s="571"/>
      <c r="AG37" s="571"/>
      <c r="AH37" s="571"/>
      <c r="AI37" s="571"/>
      <c r="AJ37" s="571"/>
      <c r="AK37" s="571"/>
      <c r="AL37" s="571"/>
      <c r="AM37" s="571"/>
      <c r="AN37" s="571"/>
      <c r="AO37" s="571"/>
      <c r="AP37" s="571"/>
      <c r="AQ37" s="571"/>
      <c r="AR37" s="571"/>
      <c r="AS37" s="571"/>
      <c r="AT37" s="555">
        <f t="shared" ref="AT37" si="37">BK37+CC37+CV37</f>
        <v>84075</v>
      </c>
      <c r="AU37" s="559"/>
      <c r="AV37" s="559"/>
      <c r="AW37" s="559"/>
      <c r="AX37" s="559"/>
      <c r="AY37" s="559"/>
      <c r="AZ37" s="559"/>
      <c r="BA37" s="559"/>
      <c r="BB37" s="559"/>
      <c r="BC37" s="559"/>
      <c r="BD37" s="559"/>
      <c r="BE37" s="559"/>
      <c r="BF37" s="559"/>
      <c r="BG37" s="559"/>
      <c r="BH37" s="559"/>
      <c r="BI37" s="559"/>
      <c r="BJ37" s="559"/>
      <c r="BK37" s="555">
        <v>12975</v>
      </c>
      <c r="BL37" s="555"/>
      <c r="BM37" s="555"/>
      <c r="BN37" s="555"/>
      <c r="BO37" s="555"/>
      <c r="BP37" s="555"/>
      <c r="BQ37" s="555"/>
      <c r="BR37" s="555"/>
      <c r="BS37" s="555"/>
      <c r="BT37" s="555"/>
      <c r="BU37" s="555"/>
      <c r="BV37" s="555"/>
      <c r="BW37" s="555"/>
      <c r="BX37" s="555"/>
      <c r="BY37" s="555"/>
      <c r="BZ37" s="555"/>
      <c r="CA37" s="555"/>
      <c r="CB37" s="555"/>
      <c r="CC37" s="555">
        <v>41540</v>
      </c>
      <c r="CD37" s="555"/>
      <c r="CE37" s="555"/>
      <c r="CF37" s="555"/>
      <c r="CG37" s="555"/>
      <c r="CH37" s="555"/>
      <c r="CI37" s="555"/>
      <c r="CJ37" s="555"/>
      <c r="CK37" s="555"/>
      <c r="CL37" s="555"/>
      <c r="CM37" s="555"/>
      <c r="CN37" s="555"/>
      <c r="CO37" s="555"/>
      <c r="CP37" s="555"/>
      <c r="CQ37" s="555"/>
      <c r="CR37" s="555"/>
      <c r="CS37" s="555"/>
      <c r="CT37" s="555"/>
      <c r="CU37" s="555"/>
      <c r="CV37" s="555">
        <v>29560</v>
      </c>
      <c r="CW37" s="555"/>
      <c r="CX37" s="555"/>
      <c r="CY37" s="555"/>
      <c r="CZ37" s="555"/>
      <c r="DA37" s="555"/>
      <c r="DB37" s="555"/>
      <c r="DC37" s="555"/>
      <c r="DD37" s="555"/>
      <c r="DE37" s="555"/>
      <c r="DF37" s="555"/>
      <c r="DG37" s="555"/>
      <c r="DH37" s="555"/>
      <c r="DI37" s="555"/>
      <c r="DJ37" s="555"/>
      <c r="DK37" s="555"/>
      <c r="DL37" s="555"/>
      <c r="DM37" s="555"/>
      <c r="DN37" s="555">
        <f t="shared" ref="DN37" si="38">CC37/1.3*0.8</f>
        <v>25563.076923076922</v>
      </c>
      <c r="DO37" s="555"/>
      <c r="DP37" s="555"/>
      <c r="DQ37" s="555"/>
      <c r="DR37" s="555"/>
      <c r="DS37" s="555"/>
      <c r="DT37" s="555"/>
      <c r="DU37" s="555"/>
      <c r="DV37" s="555"/>
      <c r="DW37" s="555"/>
      <c r="DX37" s="555"/>
      <c r="DY37" s="555"/>
      <c r="DZ37" s="555"/>
      <c r="EA37" s="555"/>
      <c r="EB37" s="555"/>
      <c r="EC37" s="555"/>
      <c r="ED37" s="555">
        <f t="shared" ref="ED37" si="39">CC37/1.3*0.5</f>
        <v>15976.923076923076</v>
      </c>
      <c r="EE37" s="555"/>
      <c r="EF37" s="555"/>
      <c r="EG37" s="555"/>
      <c r="EH37" s="555"/>
      <c r="EI37" s="555"/>
      <c r="EJ37" s="555"/>
      <c r="EK37" s="555"/>
      <c r="EL37" s="555"/>
      <c r="EM37" s="555"/>
      <c r="EN37" s="555"/>
      <c r="EO37" s="555"/>
      <c r="EP37" s="555"/>
      <c r="EQ37" s="555"/>
      <c r="ER37" s="555"/>
      <c r="ES37" s="555"/>
      <c r="ET37" s="555">
        <f t="shared" ref="ET37" si="40">AD37*AT37*12</f>
        <v>252225</v>
      </c>
      <c r="EU37" s="555"/>
      <c r="EV37" s="555"/>
      <c r="EW37" s="555"/>
      <c r="EX37" s="555"/>
      <c r="EY37" s="555"/>
      <c r="EZ37" s="555"/>
      <c r="FA37" s="555"/>
      <c r="FB37" s="555"/>
      <c r="FC37" s="555"/>
      <c r="FD37" s="555"/>
      <c r="FE37" s="555"/>
      <c r="FF37" s="555"/>
      <c r="FG37" s="555"/>
      <c r="FH37" s="555"/>
      <c r="FI37" s="555"/>
      <c r="FJ37" s="555"/>
      <c r="FM37" s="547"/>
      <c r="FN37" s="547"/>
      <c r="FO37" s="547"/>
      <c r="FP37" s="547"/>
      <c r="FQ37" s="547"/>
      <c r="FR37" s="547"/>
      <c r="FS37" s="547"/>
      <c r="FT37" s="547"/>
      <c r="FU37" s="547"/>
      <c r="FV37" s="547"/>
      <c r="FW37" s="547"/>
      <c r="FX37" s="547"/>
      <c r="FY37" s="547"/>
      <c r="FZ37" s="547"/>
      <c r="GA37" s="547"/>
      <c r="GB37" s="547"/>
      <c r="GC37" s="547"/>
      <c r="GD37" s="547"/>
      <c r="GE37" s="547"/>
      <c r="GF37" s="547"/>
      <c r="GG37" s="547"/>
      <c r="GH37" s="547"/>
      <c r="GI37" s="547"/>
      <c r="GJ37" s="547"/>
      <c r="GK37" s="547"/>
      <c r="GL37" s="547"/>
    </row>
    <row r="38" spans="1:206" s="214" customFormat="1" x14ac:dyDescent="0.25">
      <c r="A38" s="561" t="s">
        <v>666</v>
      </c>
      <c r="B38" s="561"/>
      <c r="C38" s="561"/>
      <c r="D38" s="561"/>
      <c r="E38" s="561"/>
      <c r="F38" s="561"/>
      <c r="G38" s="562" t="s">
        <v>832</v>
      </c>
      <c r="H38" s="563"/>
      <c r="I38" s="563"/>
      <c r="J38" s="563"/>
      <c r="K38" s="563"/>
      <c r="L38" s="563"/>
      <c r="M38" s="563"/>
      <c r="N38" s="563"/>
      <c r="O38" s="563"/>
      <c r="P38" s="563"/>
      <c r="Q38" s="563"/>
      <c r="R38" s="563"/>
      <c r="S38" s="563"/>
      <c r="T38" s="563"/>
      <c r="U38" s="563"/>
      <c r="V38" s="563"/>
      <c r="W38" s="563"/>
      <c r="X38" s="563"/>
      <c r="Y38" s="563"/>
      <c r="Z38" s="563"/>
      <c r="AA38" s="563"/>
      <c r="AB38" s="563"/>
      <c r="AC38" s="564"/>
      <c r="AD38" s="571">
        <v>0.25</v>
      </c>
      <c r="AE38" s="571"/>
      <c r="AF38" s="571"/>
      <c r="AG38" s="571"/>
      <c r="AH38" s="571"/>
      <c r="AI38" s="571"/>
      <c r="AJ38" s="571"/>
      <c r="AK38" s="571"/>
      <c r="AL38" s="571"/>
      <c r="AM38" s="571"/>
      <c r="AN38" s="571"/>
      <c r="AO38" s="571"/>
      <c r="AP38" s="571"/>
      <c r="AQ38" s="571"/>
      <c r="AR38" s="571"/>
      <c r="AS38" s="571"/>
      <c r="AT38" s="555">
        <f t="shared" ref="AT38" si="41">BK38+CC38+CV38</f>
        <v>84075</v>
      </c>
      <c r="AU38" s="559"/>
      <c r="AV38" s="559"/>
      <c r="AW38" s="559"/>
      <c r="AX38" s="559"/>
      <c r="AY38" s="559"/>
      <c r="AZ38" s="559"/>
      <c r="BA38" s="559"/>
      <c r="BB38" s="559"/>
      <c r="BC38" s="559"/>
      <c r="BD38" s="559"/>
      <c r="BE38" s="559"/>
      <c r="BF38" s="559"/>
      <c r="BG38" s="559"/>
      <c r="BH38" s="559"/>
      <c r="BI38" s="559"/>
      <c r="BJ38" s="559"/>
      <c r="BK38" s="555">
        <v>12975</v>
      </c>
      <c r="BL38" s="555"/>
      <c r="BM38" s="555"/>
      <c r="BN38" s="555"/>
      <c r="BO38" s="555"/>
      <c r="BP38" s="555"/>
      <c r="BQ38" s="555"/>
      <c r="BR38" s="555"/>
      <c r="BS38" s="555"/>
      <c r="BT38" s="555"/>
      <c r="BU38" s="555"/>
      <c r="BV38" s="555"/>
      <c r="BW38" s="555"/>
      <c r="BX38" s="555"/>
      <c r="BY38" s="555"/>
      <c r="BZ38" s="555"/>
      <c r="CA38" s="555"/>
      <c r="CB38" s="555"/>
      <c r="CC38" s="555">
        <v>41540</v>
      </c>
      <c r="CD38" s="555"/>
      <c r="CE38" s="555"/>
      <c r="CF38" s="555"/>
      <c r="CG38" s="555"/>
      <c r="CH38" s="555"/>
      <c r="CI38" s="555"/>
      <c r="CJ38" s="555"/>
      <c r="CK38" s="555"/>
      <c r="CL38" s="555"/>
      <c r="CM38" s="555"/>
      <c r="CN38" s="555"/>
      <c r="CO38" s="555"/>
      <c r="CP38" s="555"/>
      <c r="CQ38" s="555"/>
      <c r="CR38" s="555"/>
      <c r="CS38" s="555"/>
      <c r="CT38" s="555"/>
      <c r="CU38" s="555"/>
      <c r="CV38" s="555">
        <v>29560</v>
      </c>
      <c r="CW38" s="555"/>
      <c r="CX38" s="555"/>
      <c r="CY38" s="555"/>
      <c r="CZ38" s="555"/>
      <c r="DA38" s="555"/>
      <c r="DB38" s="555"/>
      <c r="DC38" s="555"/>
      <c r="DD38" s="555"/>
      <c r="DE38" s="555"/>
      <c r="DF38" s="555"/>
      <c r="DG38" s="555"/>
      <c r="DH38" s="555"/>
      <c r="DI38" s="555"/>
      <c r="DJ38" s="555"/>
      <c r="DK38" s="555"/>
      <c r="DL38" s="555"/>
      <c r="DM38" s="555"/>
      <c r="DN38" s="555">
        <f t="shared" ref="DN38" si="42">CC38/1.3*0.8</f>
        <v>25563.076923076922</v>
      </c>
      <c r="DO38" s="555"/>
      <c r="DP38" s="555"/>
      <c r="DQ38" s="555"/>
      <c r="DR38" s="555"/>
      <c r="DS38" s="555"/>
      <c r="DT38" s="555"/>
      <c r="DU38" s="555"/>
      <c r="DV38" s="555"/>
      <c r="DW38" s="555"/>
      <c r="DX38" s="555"/>
      <c r="DY38" s="555"/>
      <c r="DZ38" s="555"/>
      <c r="EA38" s="555"/>
      <c r="EB38" s="555"/>
      <c r="EC38" s="555"/>
      <c r="ED38" s="555">
        <f t="shared" ref="ED38" si="43">CC38/1.3*0.5</f>
        <v>15976.923076923076</v>
      </c>
      <c r="EE38" s="555"/>
      <c r="EF38" s="555"/>
      <c r="EG38" s="555"/>
      <c r="EH38" s="555"/>
      <c r="EI38" s="555"/>
      <c r="EJ38" s="555"/>
      <c r="EK38" s="555"/>
      <c r="EL38" s="555"/>
      <c r="EM38" s="555"/>
      <c r="EN38" s="555"/>
      <c r="EO38" s="555"/>
      <c r="EP38" s="555"/>
      <c r="EQ38" s="555"/>
      <c r="ER38" s="555"/>
      <c r="ES38" s="555"/>
      <c r="ET38" s="555">
        <f t="shared" ref="ET38" si="44">AD38*AT38*12</f>
        <v>252225</v>
      </c>
      <c r="EU38" s="555"/>
      <c r="EV38" s="555"/>
      <c r="EW38" s="555"/>
      <c r="EX38" s="555"/>
      <c r="EY38" s="555"/>
      <c r="EZ38" s="555"/>
      <c r="FA38" s="555"/>
      <c r="FB38" s="555"/>
      <c r="FC38" s="555"/>
      <c r="FD38" s="555"/>
      <c r="FE38" s="555"/>
      <c r="FF38" s="555"/>
      <c r="FG38" s="555"/>
      <c r="FH38" s="555"/>
      <c r="FI38" s="555"/>
      <c r="FJ38" s="555"/>
      <c r="FM38" s="547"/>
      <c r="FN38" s="547"/>
      <c r="FO38" s="547"/>
      <c r="FP38" s="547"/>
      <c r="FQ38" s="547"/>
      <c r="FR38" s="547"/>
      <c r="FS38" s="547"/>
      <c r="FT38" s="547"/>
      <c r="FU38" s="547"/>
      <c r="FV38" s="547"/>
      <c r="FW38" s="547"/>
      <c r="FX38" s="547"/>
      <c r="FY38" s="547"/>
      <c r="FZ38" s="547"/>
      <c r="GA38" s="547"/>
      <c r="GB38" s="547"/>
      <c r="GC38" s="547"/>
      <c r="GD38" s="547"/>
      <c r="GE38" s="547"/>
      <c r="GF38" s="547"/>
      <c r="GG38" s="547"/>
      <c r="GH38" s="547"/>
      <c r="GI38" s="547"/>
      <c r="GJ38" s="547"/>
      <c r="GK38" s="547"/>
      <c r="GL38" s="547"/>
    </row>
    <row r="39" spans="1:206" s="214" customFormat="1" x14ac:dyDescent="0.25">
      <c r="A39" s="561" t="s">
        <v>393</v>
      </c>
      <c r="B39" s="561"/>
      <c r="C39" s="561"/>
      <c r="D39" s="561"/>
      <c r="E39" s="561"/>
      <c r="F39" s="561"/>
      <c r="G39" s="562" t="s">
        <v>831</v>
      </c>
      <c r="H39" s="563"/>
      <c r="I39" s="563"/>
      <c r="J39" s="563"/>
      <c r="K39" s="563"/>
      <c r="L39" s="563"/>
      <c r="M39" s="563"/>
      <c r="N39" s="563"/>
      <c r="O39" s="563"/>
      <c r="P39" s="563"/>
      <c r="Q39" s="563"/>
      <c r="R39" s="563"/>
      <c r="S39" s="563"/>
      <c r="T39" s="563"/>
      <c r="U39" s="563"/>
      <c r="V39" s="563"/>
      <c r="W39" s="563"/>
      <c r="X39" s="563"/>
      <c r="Y39" s="563"/>
      <c r="Z39" s="563"/>
      <c r="AA39" s="563"/>
      <c r="AB39" s="563"/>
      <c r="AC39" s="564"/>
      <c r="AD39" s="571">
        <v>0.25</v>
      </c>
      <c r="AE39" s="571"/>
      <c r="AF39" s="571"/>
      <c r="AG39" s="571"/>
      <c r="AH39" s="571"/>
      <c r="AI39" s="571"/>
      <c r="AJ39" s="571"/>
      <c r="AK39" s="571"/>
      <c r="AL39" s="571"/>
      <c r="AM39" s="571"/>
      <c r="AN39" s="571"/>
      <c r="AO39" s="571"/>
      <c r="AP39" s="571"/>
      <c r="AQ39" s="571"/>
      <c r="AR39" s="571"/>
      <c r="AS39" s="571"/>
      <c r="AT39" s="555">
        <f t="shared" ref="AT39" si="45">BK39+CC39+CV39</f>
        <v>84075</v>
      </c>
      <c r="AU39" s="559"/>
      <c r="AV39" s="559"/>
      <c r="AW39" s="559"/>
      <c r="AX39" s="559"/>
      <c r="AY39" s="559"/>
      <c r="AZ39" s="559"/>
      <c r="BA39" s="559"/>
      <c r="BB39" s="559"/>
      <c r="BC39" s="559"/>
      <c r="BD39" s="559"/>
      <c r="BE39" s="559"/>
      <c r="BF39" s="559"/>
      <c r="BG39" s="559"/>
      <c r="BH39" s="559"/>
      <c r="BI39" s="559"/>
      <c r="BJ39" s="559"/>
      <c r="BK39" s="555">
        <v>12975</v>
      </c>
      <c r="BL39" s="555"/>
      <c r="BM39" s="555"/>
      <c r="BN39" s="555"/>
      <c r="BO39" s="555"/>
      <c r="BP39" s="555"/>
      <c r="BQ39" s="555"/>
      <c r="BR39" s="555"/>
      <c r="BS39" s="555"/>
      <c r="BT39" s="555"/>
      <c r="BU39" s="555"/>
      <c r="BV39" s="555"/>
      <c r="BW39" s="555"/>
      <c r="BX39" s="555"/>
      <c r="BY39" s="555"/>
      <c r="BZ39" s="555"/>
      <c r="CA39" s="555"/>
      <c r="CB39" s="555"/>
      <c r="CC39" s="555">
        <v>41540</v>
      </c>
      <c r="CD39" s="555"/>
      <c r="CE39" s="555"/>
      <c r="CF39" s="555"/>
      <c r="CG39" s="555"/>
      <c r="CH39" s="555"/>
      <c r="CI39" s="555"/>
      <c r="CJ39" s="555"/>
      <c r="CK39" s="555"/>
      <c r="CL39" s="555"/>
      <c r="CM39" s="555"/>
      <c r="CN39" s="555"/>
      <c r="CO39" s="555"/>
      <c r="CP39" s="555"/>
      <c r="CQ39" s="555"/>
      <c r="CR39" s="555"/>
      <c r="CS39" s="555"/>
      <c r="CT39" s="555"/>
      <c r="CU39" s="555"/>
      <c r="CV39" s="555">
        <v>29560</v>
      </c>
      <c r="CW39" s="555"/>
      <c r="CX39" s="555"/>
      <c r="CY39" s="555"/>
      <c r="CZ39" s="555"/>
      <c r="DA39" s="555"/>
      <c r="DB39" s="555"/>
      <c r="DC39" s="555"/>
      <c r="DD39" s="555"/>
      <c r="DE39" s="555"/>
      <c r="DF39" s="555"/>
      <c r="DG39" s="555"/>
      <c r="DH39" s="555"/>
      <c r="DI39" s="555"/>
      <c r="DJ39" s="555"/>
      <c r="DK39" s="555"/>
      <c r="DL39" s="555"/>
      <c r="DM39" s="555"/>
      <c r="DN39" s="555">
        <f t="shared" ref="DN39" si="46">CC39/1.3*0.8</f>
        <v>25563.076923076922</v>
      </c>
      <c r="DO39" s="555"/>
      <c r="DP39" s="555"/>
      <c r="DQ39" s="555"/>
      <c r="DR39" s="555"/>
      <c r="DS39" s="555"/>
      <c r="DT39" s="555"/>
      <c r="DU39" s="555"/>
      <c r="DV39" s="555"/>
      <c r="DW39" s="555"/>
      <c r="DX39" s="555"/>
      <c r="DY39" s="555"/>
      <c r="DZ39" s="555"/>
      <c r="EA39" s="555"/>
      <c r="EB39" s="555"/>
      <c r="EC39" s="555"/>
      <c r="ED39" s="555">
        <f t="shared" ref="ED39" si="47">CC39/1.3*0.5</f>
        <v>15976.923076923076</v>
      </c>
      <c r="EE39" s="555"/>
      <c r="EF39" s="555"/>
      <c r="EG39" s="555"/>
      <c r="EH39" s="555"/>
      <c r="EI39" s="555"/>
      <c r="EJ39" s="555"/>
      <c r="EK39" s="555"/>
      <c r="EL39" s="555"/>
      <c r="EM39" s="555"/>
      <c r="EN39" s="555"/>
      <c r="EO39" s="555"/>
      <c r="EP39" s="555"/>
      <c r="EQ39" s="555"/>
      <c r="ER39" s="555"/>
      <c r="ES39" s="555"/>
      <c r="ET39" s="555">
        <f t="shared" ref="ET39" si="48">AD39*AT39*12</f>
        <v>252225</v>
      </c>
      <c r="EU39" s="555"/>
      <c r="EV39" s="555"/>
      <c r="EW39" s="555"/>
      <c r="EX39" s="555"/>
      <c r="EY39" s="555"/>
      <c r="EZ39" s="555"/>
      <c r="FA39" s="555"/>
      <c r="FB39" s="555"/>
      <c r="FC39" s="555"/>
      <c r="FD39" s="555"/>
      <c r="FE39" s="555"/>
      <c r="FF39" s="555"/>
      <c r="FG39" s="555"/>
      <c r="FH39" s="555"/>
      <c r="FI39" s="555"/>
      <c r="FJ39" s="555"/>
      <c r="FM39" s="547"/>
      <c r="FN39" s="547"/>
      <c r="FO39" s="547"/>
      <c r="FP39" s="547"/>
      <c r="FQ39" s="547"/>
      <c r="FR39" s="547"/>
      <c r="FS39" s="547"/>
      <c r="FT39" s="547"/>
      <c r="FU39" s="547"/>
      <c r="FV39" s="547"/>
      <c r="FW39" s="547"/>
      <c r="FX39" s="547"/>
      <c r="FY39" s="547"/>
      <c r="FZ39" s="547"/>
      <c r="GA39" s="547"/>
      <c r="GB39" s="547"/>
      <c r="GC39" s="547"/>
      <c r="GD39" s="547"/>
      <c r="GE39" s="547"/>
      <c r="GF39" s="547"/>
      <c r="GG39" s="547"/>
      <c r="GH39" s="547"/>
      <c r="GI39" s="547"/>
      <c r="GJ39" s="547"/>
      <c r="GK39" s="547"/>
      <c r="GL39" s="547"/>
    </row>
    <row r="40" spans="1:206" s="214" customFormat="1" x14ac:dyDescent="0.25">
      <c r="A40" s="568" t="s">
        <v>848</v>
      </c>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70"/>
      <c r="AD40" s="552">
        <f>SUM(AD19:AS39)</f>
        <v>89.610000000000014</v>
      </c>
      <c r="AE40" s="552"/>
      <c r="AF40" s="552"/>
      <c r="AG40" s="552"/>
      <c r="AH40" s="552"/>
      <c r="AI40" s="552"/>
      <c r="AJ40" s="552"/>
      <c r="AK40" s="552"/>
      <c r="AL40" s="552"/>
      <c r="AM40" s="552"/>
      <c r="AN40" s="552"/>
      <c r="AO40" s="552"/>
      <c r="AP40" s="552"/>
      <c r="AQ40" s="552"/>
      <c r="AR40" s="552"/>
      <c r="AS40" s="552"/>
      <c r="AT40" s="552"/>
      <c r="AU40" s="552"/>
      <c r="AV40" s="552"/>
      <c r="AW40" s="552"/>
      <c r="AX40" s="552"/>
      <c r="AY40" s="552"/>
      <c r="AZ40" s="552"/>
      <c r="BA40" s="552"/>
      <c r="BB40" s="552"/>
      <c r="BC40" s="552"/>
      <c r="BD40" s="552"/>
      <c r="BE40" s="552"/>
      <c r="BF40" s="552"/>
      <c r="BG40" s="552"/>
      <c r="BH40" s="552"/>
      <c r="BI40" s="552"/>
      <c r="BJ40" s="552"/>
      <c r="BK40" s="552"/>
      <c r="BL40" s="552"/>
      <c r="BM40" s="552"/>
      <c r="BN40" s="552"/>
      <c r="BO40" s="552"/>
      <c r="BP40" s="552"/>
      <c r="BQ40" s="552"/>
      <c r="BR40" s="552"/>
      <c r="BS40" s="552"/>
      <c r="BT40" s="552"/>
      <c r="BU40" s="552"/>
      <c r="BV40" s="552"/>
      <c r="BW40" s="552"/>
      <c r="BX40" s="552"/>
      <c r="BY40" s="552"/>
      <c r="BZ40" s="552"/>
      <c r="CA40" s="552"/>
      <c r="CB40" s="552"/>
      <c r="CC40" s="553"/>
      <c r="CD40" s="553"/>
      <c r="CE40" s="553"/>
      <c r="CF40" s="553"/>
      <c r="CG40" s="553"/>
      <c r="CH40" s="553"/>
      <c r="CI40" s="553"/>
      <c r="CJ40" s="553"/>
      <c r="CK40" s="553"/>
      <c r="CL40" s="553"/>
      <c r="CM40" s="553"/>
      <c r="CN40" s="553"/>
      <c r="CO40" s="553"/>
      <c r="CP40" s="553"/>
      <c r="CQ40" s="553"/>
      <c r="CR40" s="553"/>
      <c r="CS40" s="553"/>
      <c r="CT40" s="553"/>
      <c r="CU40" s="553"/>
      <c r="CV40" s="553"/>
      <c r="CW40" s="553"/>
      <c r="CX40" s="553"/>
      <c r="CY40" s="553"/>
      <c r="CZ40" s="553"/>
      <c r="DA40" s="553"/>
      <c r="DB40" s="553"/>
      <c r="DC40" s="553"/>
      <c r="DD40" s="553"/>
      <c r="DE40" s="553"/>
      <c r="DF40" s="553"/>
      <c r="DG40" s="553"/>
      <c r="DH40" s="553"/>
      <c r="DI40" s="553"/>
      <c r="DJ40" s="553"/>
      <c r="DK40" s="553"/>
      <c r="DL40" s="553"/>
      <c r="DM40" s="553"/>
      <c r="DN40" s="553"/>
      <c r="DO40" s="553"/>
      <c r="DP40" s="553"/>
      <c r="DQ40" s="553"/>
      <c r="DR40" s="553"/>
      <c r="DS40" s="553"/>
      <c r="DT40" s="553"/>
      <c r="DU40" s="553"/>
      <c r="DV40" s="553"/>
      <c r="DW40" s="553"/>
      <c r="DX40" s="553"/>
      <c r="DY40" s="553"/>
      <c r="DZ40" s="553"/>
      <c r="EA40" s="553"/>
      <c r="EB40" s="553"/>
      <c r="EC40" s="553"/>
      <c r="ED40" s="553"/>
      <c r="EE40" s="553"/>
      <c r="EF40" s="553"/>
      <c r="EG40" s="553"/>
      <c r="EH40" s="553"/>
      <c r="EI40" s="553"/>
      <c r="EJ40" s="553"/>
      <c r="EK40" s="553"/>
      <c r="EL40" s="553"/>
      <c r="EM40" s="553"/>
      <c r="EN40" s="553"/>
      <c r="EO40" s="553"/>
      <c r="EP40" s="553"/>
      <c r="EQ40" s="553"/>
      <c r="ER40" s="553"/>
      <c r="ES40" s="553"/>
      <c r="ET40" s="554">
        <f>SUM(ET34:FJ39)</f>
        <v>4035600</v>
      </c>
      <c r="EU40" s="554"/>
      <c r="EV40" s="554"/>
      <c r="EW40" s="554"/>
      <c r="EX40" s="554"/>
      <c r="EY40" s="554"/>
      <c r="EZ40" s="554"/>
      <c r="FA40" s="554"/>
      <c r="FB40" s="554"/>
      <c r="FC40" s="554"/>
      <c r="FD40" s="554"/>
      <c r="FE40" s="554"/>
      <c r="FF40" s="554"/>
      <c r="FG40" s="554"/>
      <c r="FH40" s="554"/>
      <c r="FI40" s="554"/>
      <c r="FJ40" s="554"/>
      <c r="FN40" s="548"/>
      <c r="FO40" s="548"/>
      <c r="FP40" s="548"/>
      <c r="FQ40" s="548"/>
      <c r="FR40" s="548"/>
      <c r="FS40" s="548"/>
      <c r="FT40" s="548"/>
      <c r="FU40" s="548"/>
      <c r="FV40" s="548"/>
      <c r="FW40" s="548"/>
      <c r="FX40" s="548"/>
      <c r="FY40" s="548"/>
      <c r="FZ40" s="548"/>
      <c r="GA40" s="548"/>
      <c r="GB40" s="548"/>
      <c r="GC40" s="548"/>
      <c r="GD40" s="548"/>
    </row>
    <row r="41" spans="1:206" s="214" customFormat="1" ht="12.75" customHeight="1" x14ac:dyDescent="0.25">
      <c r="A41" s="565" t="s">
        <v>235</v>
      </c>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c r="AU41" s="566"/>
      <c r="AV41" s="566"/>
      <c r="AW41" s="566"/>
      <c r="AX41" s="566"/>
      <c r="AY41" s="566"/>
      <c r="AZ41" s="566"/>
      <c r="BA41" s="566"/>
      <c r="BB41" s="566"/>
      <c r="BC41" s="566"/>
      <c r="BD41" s="566"/>
      <c r="BE41" s="566"/>
      <c r="BF41" s="566"/>
      <c r="BG41" s="566"/>
      <c r="BH41" s="566"/>
      <c r="BI41" s="566"/>
      <c r="BJ41" s="566"/>
      <c r="BK41" s="566"/>
      <c r="BL41" s="566"/>
      <c r="BM41" s="566"/>
      <c r="BN41" s="566"/>
      <c r="BO41" s="566"/>
      <c r="BP41" s="566"/>
      <c r="BQ41" s="566"/>
      <c r="BR41" s="566"/>
      <c r="BS41" s="566"/>
      <c r="BT41" s="566"/>
      <c r="BU41" s="566"/>
      <c r="BV41" s="566"/>
      <c r="BW41" s="566"/>
      <c r="BX41" s="566"/>
      <c r="BY41" s="566"/>
      <c r="BZ41" s="566"/>
      <c r="CA41" s="566"/>
      <c r="CB41" s="566"/>
      <c r="CC41" s="566"/>
      <c r="CD41" s="566"/>
      <c r="CE41" s="566"/>
      <c r="CF41" s="566"/>
      <c r="CG41" s="566"/>
      <c r="CH41" s="566"/>
      <c r="CI41" s="566"/>
      <c r="CJ41" s="566"/>
      <c r="CK41" s="566"/>
      <c r="CL41" s="566"/>
      <c r="CM41" s="566"/>
      <c r="CN41" s="566"/>
      <c r="CO41" s="566"/>
      <c r="CP41" s="566"/>
      <c r="CQ41" s="566"/>
      <c r="CR41" s="566"/>
      <c r="CS41" s="566"/>
      <c r="CT41" s="566"/>
      <c r="CU41" s="566"/>
      <c r="CV41" s="566"/>
      <c r="CW41" s="566"/>
      <c r="CX41" s="566"/>
      <c r="CY41" s="566"/>
      <c r="CZ41" s="566"/>
      <c r="DA41" s="566"/>
      <c r="DB41" s="566"/>
      <c r="DC41" s="566"/>
      <c r="DD41" s="566"/>
      <c r="DE41" s="566"/>
      <c r="DF41" s="566"/>
      <c r="DG41" s="566"/>
      <c r="DH41" s="566"/>
      <c r="DI41" s="566"/>
      <c r="DJ41" s="566"/>
      <c r="DK41" s="566"/>
      <c r="DL41" s="566"/>
      <c r="DM41" s="566"/>
      <c r="DN41" s="566"/>
      <c r="DO41" s="566"/>
      <c r="DP41" s="566"/>
      <c r="DQ41" s="566"/>
      <c r="DR41" s="566"/>
      <c r="DS41" s="566"/>
      <c r="DT41" s="566"/>
      <c r="DU41" s="566"/>
      <c r="DV41" s="566"/>
      <c r="DW41" s="566"/>
      <c r="DX41" s="566"/>
      <c r="DY41" s="566"/>
      <c r="DZ41" s="566"/>
      <c r="EA41" s="566"/>
      <c r="EB41" s="566"/>
      <c r="EC41" s="566"/>
      <c r="ED41" s="566"/>
      <c r="EE41" s="566"/>
      <c r="EF41" s="566"/>
      <c r="EG41" s="566"/>
      <c r="EH41" s="566"/>
      <c r="EI41" s="566"/>
      <c r="EJ41" s="566"/>
      <c r="EK41" s="566"/>
      <c r="EL41" s="566"/>
      <c r="EM41" s="566"/>
      <c r="EN41" s="566"/>
      <c r="EO41" s="566"/>
      <c r="EP41" s="566"/>
      <c r="EQ41" s="566"/>
      <c r="ER41" s="566"/>
      <c r="ES41" s="566"/>
      <c r="ET41" s="566"/>
      <c r="EU41" s="566"/>
      <c r="EV41" s="566"/>
      <c r="EW41" s="566"/>
      <c r="EX41" s="566"/>
      <c r="EY41" s="566"/>
      <c r="EZ41" s="566"/>
      <c r="FA41" s="566"/>
      <c r="FB41" s="566"/>
      <c r="FC41" s="566"/>
      <c r="FD41" s="566"/>
      <c r="FE41" s="566"/>
      <c r="FF41" s="566"/>
      <c r="FG41" s="566"/>
      <c r="FH41" s="566"/>
      <c r="FI41" s="566"/>
      <c r="FJ41" s="567"/>
    </row>
    <row r="42" spans="1:206" s="214" customFormat="1" ht="25.5" customHeight="1" x14ac:dyDescent="0.25">
      <c r="A42" s="561" t="s">
        <v>667</v>
      </c>
      <c r="B42" s="561"/>
      <c r="C42" s="561"/>
      <c r="D42" s="561"/>
      <c r="E42" s="561"/>
      <c r="F42" s="561"/>
      <c r="G42" s="562" t="s">
        <v>780</v>
      </c>
      <c r="H42" s="563"/>
      <c r="I42" s="563"/>
      <c r="J42" s="563"/>
      <c r="K42" s="563"/>
      <c r="L42" s="563"/>
      <c r="M42" s="563"/>
      <c r="N42" s="563"/>
      <c r="O42" s="563"/>
      <c r="P42" s="563"/>
      <c r="Q42" s="563"/>
      <c r="R42" s="563"/>
      <c r="S42" s="563"/>
      <c r="T42" s="563"/>
      <c r="U42" s="563"/>
      <c r="V42" s="563"/>
      <c r="W42" s="563"/>
      <c r="X42" s="563"/>
      <c r="Y42" s="563"/>
      <c r="Z42" s="563"/>
      <c r="AA42" s="563"/>
      <c r="AB42" s="563"/>
      <c r="AC42" s="564"/>
      <c r="AD42" s="559">
        <v>3</v>
      </c>
      <c r="AE42" s="559"/>
      <c r="AF42" s="559"/>
      <c r="AG42" s="559"/>
      <c r="AH42" s="559"/>
      <c r="AI42" s="559"/>
      <c r="AJ42" s="559"/>
      <c r="AK42" s="559"/>
      <c r="AL42" s="559"/>
      <c r="AM42" s="559"/>
      <c r="AN42" s="559"/>
      <c r="AO42" s="559"/>
      <c r="AP42" s="559"/>
      <c r="AQ42" s="559"/>
      <c r="AR42" s="559"/>
      <c r="AS42" s="559"/>
      <c r="AT42" s="555">
        <f t="shared" ref="AT42:AT57" si="49">BK42+CC42+CV42</f>
        <v>65000</v>
      </c>
      <c r="AU42" s="559"/>
      <c r="AV42" s="559"/>
      <c r="AW42" s="559"/>
      <c r="AX42" s="559"/>
      <c r="AY42" s="559"/>
      <c r="AZ42" s="559"/>
      <c r="BA42" s="559"/>
      <c r="BB42" s="559"/>
      <c r="BC42" s="559"/>
      <c r="BD42" s="559"/>
      <c r="BE42" s="559"/>
      <c r="BF42" s="559"/>
      <c r="BG42" s="559"/>
      <c r="BH42" s="559"/>
      <c r="BI42" s="559"/>
      <c r="BJ42" s="559"/>
      <c r="BK42" s="555">
        <v>10456</v>
      </c>
      <c r="BL42" s="555"/>
      <c r="BM42" s="555"/>
      <c r="BN42" s="555"/>
      <c r="BO42" s="555"/>
      <c r="BP42" s="555"/>
      <c r="BQ42" s="555"/>
      <c r="BR42" s="555"/>
      <c r="BS42" s="555"/>
      <c r="BT42" s="555"/>
      <c r="BU42" s="555"/>
      <c r="BV42" s="555"/>
      <c r="BW42" s="555"/>
      <c r="BX42" s="555"/>
      <c r="BY42" s="555"/>
      <c r="BZ42" s="555"/>
      <c r="CA42" s="555"/>
      <c r="CB42" s="555"/>
      <c r="CC42" s="555">
        <v>36320.300000000003</v>
      </c>
      <c r="CD42" s="555"/>
      <c r="CE42" s="555"/>
      <c r="CF42" s="555"/>
      <c r="CG42" s="555"/>
      <c r="CH42" s="555"/>
      <c r="CI42" s="555"/>
      <c r="CJ42" s="555"/>
      <c r="CK42" s="555"/>
      <c r="CL42" s="555"/>
      <c r="CM42" s="555"/>
      <c r="CN42" s="555"/>
      <c r="CO42" s="555"/>
      <c r="CP42" s="555"/>
      <c r="CQ42" s="555"/>
      <c r="CR42" s="555"/>
      <c r="CS42" s="555"/>
      <c r="CT42" s="555"/>
      <c r="CU42" s="555"/>
      <c r="CV42" s="555">
        <v>18223.7</v>
      </c>
      <c r="CW42" s="555"/>
      <c r="CX42" s="555"/>
      <c r="CY42" s="555"/>
      <c r="CZ42" s="555"/>
      <c r="DA42" s="555"/>
      <c r="DB42" s="555"/>
      <c r="DC42" s="555"/>
      <c r="DD42" s="555"/>
      <c r="DE42" s="555"/>
      <c r="DF42" s="555"/>
      <c r="DG42" s="555"/>
      <c r="DH42" s="555"/>
      <c r="DI42" s="555"/>
      <c r="DJ42" s="555"/>
      <c r="DK42" s="555"/>
      <c r="DL42" s="555"/>
      <c r="DM42" s="555"/>
      <c r="DN42" s="555">
        <f t="shared" ref="DN42:DN57" si="50">CC42/1.3*0.8</f>
        <v>22350.953846153847</v>
      </c>
      <c r="DO42" s="555"/>
      <c r="DP42" s="555"/>
      <c r="DQ42" s="555"/>
      <c r="DR42" s="555"/>
      <c r="DS42" s="555"/>
      <c r="DT42" s="555"/>
      <c r="DU42" s="555"/>
      <c r="DV42" s="555"/>
      <c r="DW42" s="555"/>
      <c r="DX42" s="555"/>
      <c r="DY42" s="555"/>
      <c r="DZ42" s="555"/>
      <c r="EA42" s="555"/>
      <c r="EB42" s="555"/>
      <c r="EC42" s="555"/>
      <c r="ED42" s="555">
        <f t="shared" ref="ED42:ED57" si="51">CC42/1.3*0.5</f>
        <v>13969.346153846154</v>
      </c>
      <c r="EE42" s="555"/>
      <c r="EF42" s="555"/>
      <c r="EG42" s="555"/>
      <c r="EH42" s="555"/>
      <c r="EI42" s="555"/>
      <c r="EJ42" s="555"/>
      <c r="EK42" s="555"/>
      <c r="EL42" s="555"/>
      <c r="EM42" s="555"/>
      <c r="EN42" s="555"/>
      <c r="EO42" s="555"/>
      <c r="EP42" s="555"/>
      <c r="EQ42" s="555"/>
      <c r="ER42" s="555"/>
      <c r="ES42" s="555"/>
      <c r="ET42" s="555">
        <f t="shared" ref="ET42:ET57" si="52">AD42*AT42*12</f>
        <v>2340000</v>
      </c>
      <c r="EU42" s="555"/>
      <c r="EV42" s="555"/>
      <c r="EW42" s="555"/>
      <c r="EX42" s="555"/>
      <c r="EY42" s="555"/>
      <c r="EZ42" s="555"/>
      <c r="FA42" s="555"/>
      <c r="FB42" s="555"/>
      <c r="FC42" s="555"/>
      <c r="FD42" s="555"/>
      <c r="FE42" s="555"/>
      <c r="FF42" s="555"/>
      <c r="FG42" s="555"/>
      <c r="FH42" s="555"/>
      <c r="FI42" s="555"/>
      <c r="FJ42" s="555"/>
      <c r="FO42" s="547"/>
      <c r="FP42" s="548"/>
      <c r="FQ42" s="548"/>
      <c r="FR42" s="548"/>
      <c r="FS42" s="548"/>
      <c r="FT42" s="548"/>
      <c r="FU42" s="548"/>
      <c r="FV42" s="548"/>
      <c r="FW42" s="548"/>
      <c r="FX42" s="548"/>
      <c r="FY42" s="548"/>
      <c r="FZ42" s="548"/>
      <c r="GA42" s="548"/>
      <c r="GB42" s="548"/>
      <c r="GC42" s="548"/>
      <c r="GD42" s="548"/>
      <c r="GE42" s="548"/>
      <c r="GF42" s="548"/>
      <c r="GG42" s="548"/>
    </row>
    <row r="43" spans="1:206" s="214" customFormat="1" ht="26.25" customHeight="1" x14ac:dyDescent="0.25">
      <c r="A43" s="561" t="s">
        <v>668</v>
      </c>
      <c r="B43" s="561"/>
      <c r="C43" s="561"/>
      <c r="D43" s="561"/>
      <c r="E43" s="561"/>
      <c r="F43" s="561"/>
      <c r="G43" s="562" t="s">
        <v>781</v>
      </c>
      <c r="H43" s="563"/>
      <c r="I43" s="563"/>
      <c r="J43" s="563"/>
      <c r="K43" s="563"/>
      <c r="L43" s="563"/>
      <c r="M43" s="563"/>
      <c r="N43" s="563"/>
      <c r="O43" s="563"/>
      <c r="P43" s="563"/>
      <c r="Q43" s="563"/>
      <c r="R43" s="563"/>
      <c r="S43" s="563"/>
      <c r="T43" s="563"/>
      <c r="U43" s="563"/>
      <c r="V43" s="563"/>
      <c r="W43" s="563"/>
      <c r="X43" s="563"/>
      <c r="Y43" s="563"/>
      <c r="Z43" s="563"/>
      <c r="AA43" s="563"/>
      <c r="AB43" s="563"/>
      <c r="AC43" s="564"/>
      <c r="AD43" s="559">
        <v>1.5</v>
      </c>
      <c r="AE43" s="559"/>
      <c r="AF43" s="559"/>
      <c r="AG43" s="559"/>
      <c r="AH43" s="559"/>
      <c r="AI43" s="559"/>
      <c r="AJ43" s="559"/>
      <c r="AK43" s="559"/>
      <c r="AL43" s="559"/>
      <c r="AM43" s="559"/>
      <c r="AN43" s="559"/>
      <c r="AO43" s="559"/>
      <c r="AP43" s="559"/>
      <c r="AQ43" s="559"/>
      <c r="AR43" s="559"/>
      <c r="AS43" s="559"/>
      <c r="AT43" s="555">
        <f t="shared" si="49"/>
        <v>65000</v>
      </c>
      <c r="AU43" s="559"/>
      <c r="AV43" s="559"/>
      <c r="AW43" s="559"/>
      <c r="AX43" s="559"/>
      <c r="AY43" s="559"/>
      <c r="AZ43" s="559"/>
      <c r="BA43" s="559"/>
      <c r="BB43" s="559"/>
      <c r="BC43" s="559"/>
      <c r="BD43" s="559"/>
      <c r="BE43" s="559"/>
      <c r="BF43" s="559"/>
      <c r="BG43" s="559"/>
      <c r="BH43" s="559"/>
      <c r="BI43" s="559"/>
      <c r="BJ43" s="559"/>
      <c r="BK43" s="555">
        <v>18927</v>
      </c>
      <c r="BL43" s="555"/>
      <c r="BM43" s="555"/>
      <c r="BN43" s="555"/>
      <c r="BO43" s="555"/>
      <c r="BP43" s="555"/>
      <c r="BQ43" s="555"/>
      <c r="BR43" s="555"/>
      <c r="BS43" s="555"/>
      <c r="BT43" s="555"/>
      <c r="BU43" s="555"/>
      <c r="BV43" s="555"/>
      <c r="BW43" s="555"/>
      <c r="BX43" s="555"/>
      <c r="BY43" s="555"/>
      <c r="BZ43" s="555"/>
      <c r="CA43" s="555"/>
      <c r="CB43" s="555"/>
      <c r="CC43" s="555">
        <v>31020.3</v>
      </c>
      <c r="CD43" s="555"/>
      <c r="CE43" s="555"/>
      <c r="CF43" s="555"/>
      <c r="CG43" s="555"/>
      <c r="CH43" s="555"/>
      <c r="CI43" s="555"/>
      <c r="CJ43" s="555"/>
      <c r="CK43" s="555"/>
      <c r="CL43" s="555"/>
      <c r="CM43" s="555"/>
      <c r="CN43" s="555"/>
      <c r="CO43" s="555"/>
      <c r="CP43" s="555"/>
      <c r="CQ43" s="555"/>
      <c r="CR43" s="555"/>
      <c r="CS43" s="555"/>
      <c r="CT43" s="555"/>
      <c r="CU43" s="555"/>
      <c r="CV43" s="555">
        <v>15052.7</v>
      </c>
      <c r="CW43" s="555"/>
      <c r="CX43" s="555"/>
      <c r="CY43" s="555"/>
      <c r="CZ43" s="555"/>
      <c r="DA43" s="555"/>
      <c r="DB43" s="555"/>
      <c r="DC43" s="555"/>
      <c r="DD43" s="555"/>
      <c r="DE43" s="555"/>
      <c r="DF43" s="555"/>
      <c r="DG43" s="555"/>
      <c r="DH43" s="555"/>
      <c r="DI43" s="555"/>
      <c r="DJ43" s="555"/>
      <c r="DK43" s="555"/>
      <c r="DL43" s="555"/>
      <c r="DM43" s="555"/>
      <c r="DN43" s="555">
        <f t="shared" si="50"/>
        <v>19089.415384615386</v>
      </c>
      <c r="DO43" s="555"/>
      <c r="DP43" s="555"/>
      <c r="DQ43" s="555"/>
      <c r="DR43" s="555"/>
      <c r="DS43" s="555"/>
      <c r="DT43" s="555"/>
      <c r="DU43" s="555"/>
      <c r="DV43" s="555"/>
      <c r="DW43" s="555"/>
      <c r="DX43" s="555"/>
      <c r="DY43" s="555"/>
      <c r="DZ43" s="555"/>
      <c r="EA43" s="555"/>
      <c r="EB43" s="555"/>
      <c r="EC43" s="555"/>
      <c r="ED43" s="555">
        <f t="shared" si="51"/>
        <v>11930.884615384615</v>
      </c>
      <c r="EE43" s="555"/>
      <c r="EF43" s="555"/>
      <c r="EG43" s="555"/>
      <c r="EH43" s="555"/>
      <c r="EI43" s="555"/>
      <c r="EJ43" s="555"/>
      <c r="EK43" s="555"/>
      <c r="EL43" s="555"/>
      <c r="EM43" s="555"/>
      <c r="EN43" s="555"/>
      <c r="EO43" s="555"/>
      <c r="EP43" s="555"/>
      <c r="EQ43" s="555"/>
      <c r="ER43" s="555"/>
      <c r="ES43" s="555"/>
      <c r="ET43" s="555">
        <f t="shared" si="52"/>
        <v>1170000</v>
      </c>
      <c r="EU43" s="555"/>
      <c r="EV43" s="555"/>
      <c r="EW43" s="555"/>
      <c r="EX43" s="555"/>
      <c r="EY43" s="555"/>
      <c r="EZ43" s="555"/>
      <c r="FA43" s="555"/>
      <c r="FB43" s="555"/>
      <c r="FC43" s="555"/>
      <c r="FD43" s="555"/>
      <c r="FE43" s="555"/>
      <c r="FF43" s="555"/>
      <c r="FG43" s="555"/>
      <c r="FH43" s="555"/>
      <c r="FI43" s="555"/>
      <c r="FJ43" s="555"/>
      <c r="FO43" s="547"/>
      <c r="FP43" s="548"/>
      <c r="FQ43" s="548"/>
      <c r="FR43" s="548"/>
      <c r="FS43" s="548"/>
      <c r="FT43" s="548"/>
      <c r="FU43" s="548"/>
      <c r="FV43" s="548"/>
      <c r="FW43" s="548"/>
      <c r="FX43" s="548"/>
      <c r="FY43" s="548"/>
      <c r="FZ43" s="548"/>
      <c r="GA43" s="548"/>
      <c r="GB43" s="548"/>
      <c r="GC43" s="548"/>
      <c r="GD43" s="548"/>
      <c r="GE43" s="548"/>
      <c r="GF43" s="548"/>
      <c r="GG43" s="548"/>
    </row>
    <row r="44" spans="1:206" s="214" customFormat="1" x14ac:dyDescent="0.25">
      <c r="A44" s="561" t="s">
        <v>669</v>
      </c>
      <c r="B44" s="561"/>
      <c r="C44" s="561"/>
      <c r="D44" s="561"/>
      <c r="E44" s="561"/>
      <c r="F44" s="561"/>
      <c r="G44" s="562" t="s">
        <v>782</v>
      </c>
      <c r="H44" s="563"/>
      <c r="I44" s="563"/>
      <c r="J44" s="563"/>
      <c r="K44" s="563"/>
      <c r="L44" s="563"/>
      <c r="M44" s="563"/>
      <c r="N44" s="563"/>
      <c r="O44" s="563"/>
      <c r="P44" s="563"/>
      <c r="Q44" s="563"/>
      <c r="R44" s="563"/>
      <c r="S44" s="563"/>
      <c r="T44" s="563"/>
      <c r="U44" s="563"/>
      <c r="V44" s="563"/>
      <c r="W44" s="563"/>
      <c r="X44" s="563"/>
      <c r="Y44" s="563"/>
      <c r="Z44" s="563"/>
      <c r="AA44" s="563"/>
      <c r="AB44" s="563"/>
      <c r="AC44" s="564"/>
      <c r="AD44" s="559">
        <v>1</v>
      </c>
      <c r="AE44" s="559"/>
      <c r="AF44" s="559"/>
      <c r="AG44" s="559"/>
      <c r="AH44" s="559"/>
      <c r="AI44" s="559"/>
      <c r="AJ44" s="559"/>
      <c r="AK44" s="559"/>
      <c r="AL44" s="559"/>
      <c r="AM44" s="559"/>
      <c r="AN44" s="559"/>
      <c r="AO44" s="559"/>
      <c r="AP44" s="559"/>
      <c r="AQ44" s="559"/>
      <c r="AR44" s="559"/>
      <c r="AS44" s="559"/>
      <c r="AT44" s="555">
        <f t="shared" si="49"/>
        <v>64999.997075500003</v>
      </c>
      <c r="AU44" s="559"/>
      <c r="AV44" s="559"/>
      <c r="AW44" s="559"/>
      <c r="AX44" s="559"/>
      <c r="AY44" s="559"/>
      <c r="AZ44" s="559"/>
      <c r="BA44" s="559"/>
      <c r="BB44" s="559"/>
      <c r="BC44" s="559"/>
      <c r="BD44" s="559"/>
      <c r="BE44" s="559"/>
      <c r="BF44" s="559"/>
      <c r="BG44" s="559"/>
      <c r="BH44" s="559"/>
      <c r="BI44" s="559"/>
      <c r="BJ44" s="559"/>
      <c r="BK44" s="555">
        <v>11718</v>
      </c>
      <c r="BL44" s="555"/>
      <c r="BM44" s="555"/>
      <c r="BN44" s="555"/>
      <c r="BO44" s="555"/>
      <c r="BP44" s="555"/>
      <c r="BQ44" s="555"/>
      <c r="BR44" s="555"/>
      <c r="BS44" s="555"/>
      <c r="BT44" s="555"/>
      <c r="BU44" s="555"/>
      <c r="BV44" s="555"/>
      <c r="BW44" s="555"/>
      <c r="BX44" s="555"/>
      <c r="BY44" s="555"/>
      <c r="BZ44" s="555"/>
      <c r="CA44" s="555"/>
      <c r="CB44" s="555"/>
      <c r="CC44" s="555">
        <v>35055.300000000003</v>
      </c>
      <c r="CD44" s="555"/>
      <c r="CE44" s="555"/>
      <c r="CF44" s="555"/>
      <c r="CG44" s="555"/>
      <c r="CH44" s="555"/>
      <c r="CI44" s="555"/>
      <c r="CJ44" s="555"/>
      <c r="CK44" s="555"/>
      <c r="CL44" s="555"/>
      <c r="CM44" s="555"/>
      <c r="CN44" s="555"/>
      <c r="CO44" s="555"/>
      <c r="CP44" s="555"/>
      <c r="CQ44" s="555"/>
      <c r="CR44" s="555"/>
      <c r="CS44" s="555"/>
      <c r="CT44" s="555"/>
      <c r="CU44" s="555"/>
      <c r="CV44" s="555">
        <f>6396.9318755+13112.42-4402.2502-4047.8418+7167.4372</f>
        <v>18226.6970755</v>
      </c>
      <c r="CW44" s="555"/>
      <c r="CX44" s="555"/>
      <c r="CY44" s="555"/>
      <c r="CZ44" s="555"/>
      <c r="DA44" s="555"/>
      <c r="DB44" s="555"/>
      <c r="DC44" s="555"/>
      <c r="DD44" s="555"/>
      <c r="DE44" s="555"/>
      <c r="DF44" s="555"/>
      <c r="DG44" s="555"/>
      <c r="DH44" s="555"/>
      <c r="DI44" s="555"/>
      <c r="DJ44" s="555"/>
      <c r="DK44" s="555"/>
      <c r="DL44" s="555"/>
      <c r="DM44" s="555"/>
      <c r="DN44" s="555">
        <f t="shared" si="50"/>
        <v>21572.492307692311</v>
      </c>
      <c r="DO44" s="555"/>
      <c r="DP44" s="555"/>
      <c r="DQ44" s="555"/>
      <c r="DR44" s="555"/>
      <c r="DS44" s="555"/>
      <c r="DT44" s="555"/>
      <c r="DU44" s="555"/>
      <c r="DV44" s="555"/>
      <c r="DW44" s="555"/>
      <c r="DX44" s="555"/>
      <c r="DY44" s="555"/>
      <c r="DZ44" s="555"/>
      <c r="EA44" s="555"/>
      <c r="EB44" s="555"/>
      <c r="EC44" s="555"/>
      <c r="ED44" s="555">
        <f t="shared" si="51"/>
        <v>13482.807692307693</v>
      </c>
      <c r="EE44" s="555"/>
      <c r="EF44" s="555"/>
      <c r="EG44" s="555"/>
      <c r="EH44" s="555"/>
      <c r="EI44" s="555"/>
      <c r="EJ44" s="555"/>
      <c r="EK44" s="555"/>
      <c r="EL44" s="555"/>
      <c r="EM44" s="555"/>
      <c r="EN44" s="555"/>
      <c r="EO44" s="555"/>
      <c r="EP44" s="555"/>
      <c r="EQ44" s="555"/>
      <c r="ER44" s="555"/>
      <c r="ES44" s="555"/>
      <c r="ET44" s="555">
        <f t="shared" si="52"/>
        <v>779999.96490600007</v>
      </c>
      <c r="EU44" s="555"/>
      <c r="EV44" s="555"/>
      <c r="EW44" s="555"/>
      <c r="EX44" s="555"/>
      <c r="EY44" s="555"/>
      <c r="EZ44" s="555"/>
      <c r="FA44" s="555"/>
      <c r="FB44" s="555"/>
      <c r="FC44" s="555"/>
      <c r="FD44" s="555"/>
      <c r="FE44" s="555"/>
      <c r="FF44" s="555"/>
      <c r="FG44" s="555"/>
      <c r="FH44" s="555"/>
      <c r="FI44" s="555"/>
      <c r="FJ44" s="555"/>
      <c r="FO44" s="547"/>
      <c r="FP44" s="548"/>
      <c r="FQ44" s="548"/>
      <c r="FR44" s="548"/>
      <c r="FS44" s="548"/>
      <c r="FT44" s="548"/>
      <c r="FU44" s="548"/>
      <c r="FV44" s="548"/>
      <c r="FW44" s="548"/>
      <c r="FX44" s="548"/>
      <c r="FY44" s="548"/>
      <c r="FZ44" s="548"/>
      <c r="GA44" s="548"/>
      <c r="GB44" s="548"/>
      <c r="GC44" s="548"/>
      <c r="GD44" s="548"/>
      <c r="GE44" s="548"/>
      <c r="GF44" s="548"/>
      <c r="GG44" s="548"/>
    </row>
    <row r="45" spans="1:206" s="214" customFormat="1" x14ac:dyDescent="0.25">
      <c r="A45" s="561" t="s">
        <v>670</v>
      </c>
      <c r="B45" s="561"/>
      <c r="C45" s="561"/>
      <c r="D45" s="561"/>
      <c r="E45" s="561"/>
      <c r="F45" s="561"/>
      <c r="G45" s="562" t="s">
        <v>783</v>
      </c>
      <c r="H45" s="563"/>
      <c r="I45" s="563"/>
      <c r="J45" s="563"/>
      <c r="K45" s="563"/>
      <c r="L45" s="563"/>
      <c r="M45" s="563"/>
      <c r="N45" s="563"/>
      <c r="O45" s="563"/>
      <c r="P45" s="563"/>
      <c r="Q45" s="563"/>
      <c r="R45" s="563"/>
      <c r="S45" s="563"/>
      <c r="T45" s="563"/>
      <c r="U45" s="563"/>
      <c r="V45" s="563"/>
      <c r="W45" s="563"/>
      <c r="X45" s="563"/>
      <c r="Y45" s="563"/>
      <c r="Z45" s="563"/>
      <c r="AA45" s="563"/>
      <c r="AB45" s="563"/>
      <c r="AC45" s="564"/>
      <c r="AD45" s="559">
        <v>2</v>
      </c>
      <c r="AE45" s="559"/>
      <c r="AF45" s="559"/>
      <c r="AG45" s="559"/>
      <c r="AH45" s="559"/>
      <c r="AI45" s="559"/>
      <c r="AJ45" s="559"/>
      <c r="AK45" s="559"/>
      <c r="AL45" s="559"/>
      <c r="AM45" s="559"/>
      <c r="AN45" s="559"/>
      <c r="AO45" s="559"/>
      <c r="AP45" s="559"/>
      <c r="AQ45" s="559"/>
      <c r="AR45" s="559"/>
      <c r="AS45" s="559"/>
      <c r="AT45" s="555">
        <f t="shared" si="49"/>
        <v>64999.997075500003</v>
      </c>
      <c r="AU45" s="559"/>
      <c r="AV45" s="559"/>
      <c r="AW45" s="559"/>
      <c r="AX45" s="559"/>
      <c r="AY45" s="559"/>
      <c r="AZ45" s="559"/>
      <c r="BA45" s="559"/>
      <c r="BB45" s="559"/>
      <c r="BC45" s="559"/>
      <c r="BD45" s="559"/>
      <c r="BE45" s="559"/>
      <c r="BF45" s="559"/>
      <c r="BG45" s="559"/>
      <c r="BH45" s="559"/>
      <c r="BI45" s="559"/>
      <c r="BJ45" s="559"/>
      <c r="BK45" s="555">
        <v>11718</v>
      </c>
      <c r="BL45" s="555"/>
      <c r="BM45" s="555"/>
      <c r="BN45" s="555"/>
      <c r="BO45" s="555"/>
      <c r="BP45" s="555"/>
      <c r="BQ45" s="555"/>
      <c r="BR45" s="555"/>
      <c r="BS45" s="555"/>
      <c r="BT45" s="555"/>
      <c r="BU45" s="555"/>
      <c r="BV45" s="555"/>
      <c r="BW45" s="555"/>
      <c r="BX45" s="555"/>
      <c r="BY45" s="555"/>
      <c r="BZ45" s="555"/>
      <c r="CA45" s="555"/>
      <c r="CB45" s="555"/>
      <c r="CC45" s="555">
        <v>35055.300000000003</v>
      </c>
      <c r="CD45" s="555"/>
      <c r="CE45" s="555"/>
      <c r="CF45" s="555"/>
      <c r="CG45" s="555"/>
      <c r="CH45" s="555"/>
      <c r="CI45" s="555"/>
      <c r="CJ45" s="555"/>
      <c r="CK45" s="555"/>
      <c r="CL45" s="555"/>
      <c r="CM45" s="555"/>
      <c r="CN45" s="555"/>
      <c r="CO45" s="555"/>
      <c r="CP45" s="555"/>
      <c r="CQ45" s="555"/>
      <c r="CR45" s="555"/>
      <c r="CS45" s="555"/>
      <c r="CT45" s="555"/>
      <c r="CU45" s="555"/>
      <c r="CV45" s="555">
        <f>6396.9318755+13112.42-4402.2502-4047.8418+7167.4372</f>
        <v>18226.6970755</v>
      </c>
      <c r="CW45" s="555"/>
      <c r="CX45" s="555"/>
      <c r="CY45" s="555"/>
      <c r="CZ45" s="555"/>
      <c r="DA45" s="555"/>
      <c r="DB45" s="555"/>
      <c r="DC45" s="555"/>
      <c r="DD45" s="555"/>
      <c r="DE45" s="555"/>
      <c r="DF45" s="555"/>
      <c r="DG45" s="555"/>
      <c r="DH45" s="555"/>
      <c r="DI45" s="555"/>
      <c r="DJ45" s="555"/>
      <c r="DK45" s="555"/>
      <c r="DL45" s="555"/>
      <c r="DM45" s="555"/>
      <c r="DN45" s="555">
        <f t="shared" si="50"/>
        <v>21572.492307692311</v>
      </c>
      <c r="DO45" s="555"/>
      <c r="DP45" s="555"/>
      <c r="DQ45" s="555"/>
      <c r="DR45" s="555"/>
      <c r="DS45" s="555"/>
      <c r="DT45" s="555"/>
      <c r="DU45" s="555"/>
      <c r="DV45" s="555"/>
      <c r="DW45" s="555"/>
      <c r="DX45" s="555"/>
      <c r="DY45" s="555"/>
      <c r="DZ45" s="555"/>
      <c r="EA45" s="555"/>
      <c r="EB45" s="555"/>
      <c r="EC45" s="555"/>
      <c r="ED45" s="555">
        <f t="shared" si="51"/>
        <v>13482.807692307693</v>
      </c>
      <c r="EE45" s="555"/>
      <c r="EF45" s="555"/>
      <c r="EG45" s="555"/>
      <c r="EH45" s="555"/>
      <c r="EI45" s="555"/>
      <c r="EJ45" s="555"/>
      <c r="EK45" s="555"/>
      <c r="EL45" s="555"/>
      <c r="EM45" s="555"/>
      <c r="EN45" s="555"/>
      <c r="EO45" s="555"/>
      <c r="EP45" s="555"/>
      <c r="EQ45" s="555"/>
      <c r="ER45" s="555"/>
      <c r="ES45" s="555"/>
      <c r="ET45" s="555">
        <f t="shared" si="52"/>
        <v>1559999.9298120001</v>
      </c>
      <c r="EU45" s="555"/>
      <c r="EV45" s="555"/>
      <c r="EW45" s="555"/>
      <c r="EX45" s="555"/>
      <c r="EY45" s="555"/>
      <c r="EZ45" s="555"/>
      <c r="FA45" s="555"/>
      <c r="FB45" s="555"/>
      <c r="FC45" s="555"/>
      <c r="FD45" s="555"/>
      <c r="FE45" s="555"/>
      <c r="FF45" s="555"/>
      <c r="FG45" s="555"/>
      <c r="FH45" s="555"/>
      <c r="FI45" s="555"/>
      <c r="FJ45" s="555"/>
      <c r="FO45" s="547"/>
      <c r="FP45" s="548"/>
      <c r="FQ45" s="548"/>
      <c r="FR45" s="548"/>
      <c r="FS45" s="548"/>
      <c r="FT45" s="548"/>
      <c r="FU45" s="548"/>
      <c r="FV45" s="548"/>
      <c r="FW45" s="548"/>
      <c r="FX45" s="548"/>
      <c r="FY45" s="548"/>
      <c r="FZ45" s="548"/>
      <c r="GA45" s="548"/>
      <c r="GB45" s="548"/>
      <c r="GC45" s="548"/>
      <c r="GD45" s="548"/>
      <c r="GE45" s="548"/>
      <c r="GF45" s="548"/>
      <c r="GG45" s="548"/>
    </row>
    <row r="46" spans="1:206" s="214" customFormat="1" x14ac:dyDescent="0.25">
      <c r="A46" s="561" t="s">
        <v>671</v>
      </c>
      <c r="B46" s="561"/>
      <c r="C46" s="561"/>
      <c r="D46" s="561"/>
      <c r="E46" s="561"/>
      <c r="F46" s="561"/>
      <c r="G46" s="562" t="s">
        <v>784</v>
      </c>
      <c r="H46" s="563"/>
      <c r="I46" s="563"/>
      <c r="J46" s="563"/>
      <c r="K46" s="563"/>
      <c r="L46" s="563"/>
      <c r="M46" s="563"/>
      <c r="N46" s="563"/>
      <c r="O46" s="563"/>
      <c r="P46" s="563"/>
      <c r="Q46" s="563"/>
      <c r="R46" s="563"/>
      <c r="S46" s="563"/>
      <c r="T46" s="563"/>
      <c r="U46" s="563"/>
      <c r="V46" s="563"/>
      <c r="W46" s="563"/>
      <c r="X46" s="563"/>
      <c r="Y46" s="563"/>
      <c r="Z46" s="563"/>
      <c r="AA46" s="563"/>
      <c r="AB46" s="563"/>
      <c r="AC46" s="564"/>
      <c r="AD46" s="559">
        <v>1</v>
      </c>
      <c r="AE46" s="559"/>
      <c r="AF46" s="559"/>
      <c r="AG46" s="559"/>
      <c r="AH46" s="559"/>
      <c r="AI46" s="559"/>
      <c r="AJ46" s="559"/>
      <c r="AK46" s="559"/>
      <c r="AL46" s="559"/>
      <c r="AM46" s="559"/>
      <c r="AN46" s="559"/>
      <c r="AO46" s="559"/>
      <c r="AP46" s="559"/>
      <c r="AQ46" s="559"/>
      <c r="AR46" s="559"/>
      <c r="AS46" s="559"/>
      <c r="AT46" s="555">
        <f t="shared" si="49"/>
        <v>65000</v>
      </c>
      <c r="AU46" s="559"/>
      <c r="AV46" s="559"/>
      <c r="AW46" s="559"/>
      <c r="AX46" s="559"/>
      <c r="AY46" s="559"/>
      <c r="AZ46" s="559"/>
      <c r="BA46" s="559"/>
      <c r="BB46" s="559"/>
      <c r="BC46" s="559"/>
      <c r="BD46" s="559"/>
      <c r="BE46" s="559"/>
      <c r="BF46" s="559"/>
      <c r="BG46" s="559"/>
      <c r="BH46" s="559"/>
      <c r="BI46" s="559"/>
      <c r="BJ46" s="559"/>
      <c r="BK46" s="555">
        <v>18927</v>
      </c>
      <c r="BL46" s="555"/>
      <c r="BM46" s="555"/>
      <c r="BN46" s="555"/>
      <c r="BO46" s="555"/>
      <c r="BP46" s="555"/>
      <c r="BQ46" s="555"/>
      <c r="BR46" s="555"/>
      <c r="BS46" s="555"/>
      <c r="BT46" s="555"/>
      <c r="BU46" s="555"/>
      <c r="BV46" s="555"/>
      <c r="BW46" s="555"/>
      <c r="BX46" s="555"/>
      <c r="BY46" s="555"/>
      <c r="BZ46" s="555"/>
      <c r="CA46" s="555"/>
      <c r="CB46" s="555"/>
      <c r="CC46" s="555">
        <v>31020.3</v>
      </c>
      <c r="CD46" s="555"/>
      <c r="CE46" s="555"/>
      <c r="CF46" s="555"/>
      <c r="CG46" s="555"/>
      <c r="CH46" s="555"/>
      <c r="CI46" s="555"/>
      <c r="CJ46" s="555"/>
      <c r="CK46" s="555"/>
      <c r="CL46" s="555"/>
      <c r="CM46" s="555"/>
      <c r="CN46" s="555"/>
      <c r="CO46" s="555"/>
      <c r="CP46" s="555"/>
      <c r="CQ46" s="555"/>
      <c r="CR46" s="555"/>
      <c r="CS46" s="555"/>
      <c r="CT46" s="555"/>
      <c r="CU46" s="555"/>
      <c r="CV46" s="555">
        <v>15052.7</v>
      </c>
      <c r="CW46" s="555"/>
      <c r="CX46" s="555"/>
      <c r="CY46" s="555"/>
      <c r="CZ46" s="555"/>
      <c r="DA46" s="555"/>
      <c r="DB46" s="555"/>
      <c r="DC46" s="555"/>
      <c r="DD46" s="555"/>
      <c r="DE46" s="555"/>
      <c r="DF46" s="555"/>
      <c r="DG46" s="555"/>
      <c r="DH46" s="555"/>
      <c r="DI46" s="555"/>
      <c r="DJ46" s="555"/>
      <c r="DK46" s="555"/>
      <c r="DL46" s="555"/>
      <c r="DM46" s="555"/>
      <c r="DN46" s="555">
        <f t="shared" si="50"/>
        <v>19089.415384615386</v>
      </c>
      <c r="DO46" s="555"/>
      <c r="DP46" s="555"/>
      <c r="DQ46" s="555"/>
      <c r="DR46" s="555"/>
      <c r="DS46" s="555"/>
      <c r="DT46" s="555"/>
      <c r="DU46" s="555"/>
      <c r="DV46" s="555"/>
      <c r="DW46" s="555"/>
      <c r="DX46" s="555"/>
      <c r="DY46" s="555"/>
      <c r="DZ46" s="555"/>
      <c r="EA46" s="555"/>
      <c r="EB46" s="555"/>
      <c r="EC46" s="555"/>
      <c r="ED46" s="555">
        <f t="shared" si="51"/>
        <v>11930.884615384615</v>
      </c>
      <c r="EE46" s="555"/>
      <c r="EF46" s="555"/>
      <c r="EG46" s="555"/>
      <c r="EH46" s="555"/>
      <c r="EI46" s="555"/>
      <c r="EJ46" s="555"/>
      <c r="EK46" s="555"/>
      <c r="EL46" s="555"/>
      <c r="EM46" s="555"/>
      <c r="EN46" s="555"/>
      <c r="EO46" s="555"/>
      <c r="EP46" s="555"/>
      <c r="EQ46" s="555"/>
      <c r="ER46" s="555"/>
      <c r="ES46" s="555"/>
      <c r="ET46" s="555">
        <f t="shared" si="52"/>
        <v>780000</v>
      </c>
      <c r="EU46" s="555"/>
      <c r="EV46" s="555"/>
      <c r="EW46" s="555"/>
      <c r="EX46" s="555"/>
      <c r="EY46" s="555"/>
      <c r="EZ46" s="555"/>
      <c r="FA46" s="555"/>
      <c r="FB46" s="555"/>
      <c r="FC46" s="555"/>
      <c r="FD46" s="555"/>
      <c r="FE46" s="555"/>
      <c r="FF46" s="555"/>
      <c r="FG46" s="555"/>
      <c r="FH46" s="555"/>
      <c r="FI46" s="555"/>
      <c r="FJ46" s="555"/>
      <c r="FO46" s="547"/>
      <c r="FP46" s="548"/>
      <c r="FQ46" s="548"/>
      <c r="FR46" s="548"/>
      <c r="FS46" s="548"/>
      <c r="FT46" s="548"/>
      <c r="FU46" s="548"/>
      <c r="FV46" s="548"/>
      <c r="FW46" s="548"/>
      <c r="FX46" s="548"/>
      <c r="FY46" s="548"/>
      <c r="FZ46" s="548"/>
      <c r="GA46" s="548"/>
      <c r="GB46" s="548"/>
      <c r="GC46" s="548"/>
      <c r="GD46" s="548"/>
      <c r="GE46" s="548"/>
      <c r="GF46" s="548"/>
      <c r="GG46" s="548"/>
    </row>
    <row r="47" spans="1:206" s="214" customFormat="1" x14ac:dyDescent="0.25">
      <c r="A47" s="561" t="s">
        <v>672</v>
      </c>
      <c r="B47" s="561"/>
      <c r="C47" s="561"/>
      <c r="D47" s="561"/>
      <c r="E47" s="561"/>
      <c r="F47" s="561"/>
      <c r="G47" s="562" t="s">
        <v>785</v>
      </c>
      <c r="H47" s="563"/>
      <c r="I47" s="563"/>
      <c r="J47" s="563"/>
      <c r="K47" s="563"/>
      <c r="L47" s="563"/>
      <c r="M47" s="563"/>
      <c r="N47" s="563"/>
      <c r="O47" s="563"/>
      <c r="P47" s="563"/>
      <c r="Q47" s="563"/>
      <c r="R47" s="563"/>
      <c r="S47" s="563"/>
      <c r="T47" s="563"/>
      <c r="U47" s="563"/>
      <c r="V47" s="563"/>
      <c r="W47" s="563"/>
      <c r="X47" s="563"/>
      <c r="Y47" s="563"/>
      <c r="Z47" s="563"/>
      <c r="AA47" s="563"/>
      <c r="AB47" s="563"/>
      <c r="AC47" s="564"/>
      <c r="AD47" s="559">
        <v>1</v>
      </c>
      <c r="AE47" s="559"/>
      <c r="AF47" s="559"/>
      <c r="AG47" s="559"/>
      <c r="AH47" s="559"/>
      <c r="AI47" s="559"/>
      <c r="AJ47" s="559"/>
      <c r="AK47" s="559"/>
      <c r="AL47" s="559"/>
      <c r="AM47" s="559"/>
      <c r="AN47" s="559"/>
      <c r="AO47" s="559"/>
      <c r="AP47" s="559"/>
      <c r="AQ47" s="559"/>
      <c r="AR47" s="559"/>
      <c r="AS47" s="559"/>
      <c r="AT47" s="555">
        <f t="shared" si="49"/>
        <v>64999.997075500003</v>
      </c>
      <c r="AU47" s="559"/>
      <c r="AV47" s="559"/>
      <c r="AW47" s="559"/>
      <c r="AX47" s="559"/>
      <c r="AY47" s="559"/>
      <c r="AZ47" s="559"/>
      <c r="BA47" s="559"/>
      <c r="BB47" s="559"/>
      <c r="BC47" s="559"/>
      <c r="BD47" s="559"/>
      <c r="BE47" s="559"/>
      <c r="BF47" s="559"/>
      <c r="BG47" s="559"/>
      <c r="BH47" s="559"/>
      <c r="BI47" s="559"/>
      <c r="BJ47" s="559"/>
      <c r="BK47" s="555">
        <v>18562</v>
      </c>
      <c r="BL47" s="555"/>
      <c r="BM47" s="555"/>
      <c r="BN47" s="555"/>
      <c r="BO47" s="555"/>
      <c r="BP47" s="555"/>
      <c r="BQ47" s="555"/>
      <c r="BR47" s="555"/>
      <c r="BS47" s="555"/>
      <c r="BT47" s="555"/>
      <c r="BU47" s="555"/>
      <c r="BV47" s="555"/>
      <c r="BW47" s="555"/>
      <c r="BX47" s="555"/>
      <c r="BY47" s="555"/>
      <c r="BZ47" s="555"/>
      <c r="CA47" s="555"/>
      <c r="CB47" s="555"/>
      <c r="CC47" s="555">
        <v>28211.3</v>
      </c>
      <c r="CD47" s="555"/>
      <c r="CE47" s="555"/>
      <c r="CF47" s="555"/>
      <c r="CG47" s="555"/>
      <c r="CH47" s="555"/>
      <c r="CI47" s="555"/>
      <c r="CJ47" s="555"/>
      <c r="CK47" s="555"/>
      <c r="CL47" s="555"/>
      <c r="CM47" s="555"/>
      <c r="CN47" s="555"/>
      <c r="CO47" s="555"/>
      <c r="CP47" s="555"/>
      <c r="CQ47" s="555"/>
      <c r="CR47" s="555"/>
      <c r="CS47" s="555"/>
      <c r="CT47" s="555"/>
      <c r="CU47" s="555"/>
      <c r="CV47" s="555">
        <f>6396.9318755+13112.42-4402.2502-4047.8418+7167.4372</f>
        <v>18226.6970755</v>
      </c>
      <c r="CW47" s="555"/>
      <c r="CX47" s="555"/>
      <c r="CY47" s="555"/>
      <c r="CZ47" s="555"/>
      <c r="DA47" s="555"/>
      <c r="DB47" s="555"/>
      <c r="DC47" s="555"/>
      <c r="DD47" s="555"/>
      <c r="DE47" s="555"/>
      <c r="DF47" s="555"/>
      <c r="DG47" s="555"/>
      <c r="DH47" s="555"/>
      <c r="DI47" s="555"/>
      <c r="DJ47" s="555"/>
      <c r="DK47" s="555"/>
      <c r="DL47" s="555"/>
      <c r="DM47" s="555"/>
      <c r="DN47" s="555">
        <f t="shared" si="50"/>
        <v>17360.8</v>
      </c>
      <c r="DO47" s="555"/>
      <c r="DP47" s="555"/>
      <c r="DQ47" s="555"/>
      <c r="DR47" s="555"/>
      <c r="DS47" s="555"/>
      <c r="DT47" s="555"/>
      <c r="DU47" s="555"/>
      <c r="DV47" s="555"/>
      <c r="DW47" s="555"/>
      <c r="DX47" s="555"/>
      <c r="DY47" s="555"/>
      <c r="DZ47" s="555"/>
      <c r="EA47" s="555"/>
      <c r="EB47" s="555"/>
      <c r="EC47" s="555"/>
      <c r="ED47" s="555">
        <f t="shared" si="51"/>
        <v>10850.5</v>
      </c>
      <c r="EE47" s="555"/>
      <c r="EF47" s="555"/>
      <c r="EG47" s="555"/>
      <c r="EH47" s="555"/>
      <c r="EI47" s="555"/>
      <c r="EJ47" s="555"/>
      <c r="EK47" s="555"/>
      <c r="EL47" s="555"/>
      <c r="EM47" s="555"/>
      <c r="EN47" s="555"/>
      <c r="EO47" s="555"/>
      <c r="EP47" s="555"/>
      <c r="EQ47" s="555"/>
      <c r="ER47" s="555"/>
      <c r="ES47" s="555"/>
      <c r="ET47" s="555">
        <f t="shared" si="52"/>
        <v>779999.96490600007</v>
      </c>
      <c r="EU47" s="555"/>
      <c r="EV47" s="555"/>
      <c r="EW47" s="555"/>
      <c r="EX47" s="555"/>
      <c r="EY47" s="555"/>
      <c r="EZ47" s="555"/>
      <c r="FA47" s="555"/>
      <c r="FB47" s="555"/>
      <c r="FC47" s="555"/>
      <c r="FD47" s="555"/>
      <c r="FE47" s="555"/>
      <c r="FF47" s="555"/>
      <c r="FG47" s="555"/>
      <c r="FH47" s="555"/>
      <c r="FI47" s="555"/>
      <c r="FJ47" s="555"/>
      <c r="FO47" s="547"/>
      <c r="FP47" s="548"/>
      <c r="FQ47" s="548"/>
      <c r="FR47" s="548"/>
      <c r="FS47" s="548"/>
      <c r="FT47" s="548"/>
      <c r="FU47" s="548"/>
      <c r="FV47" s="548"/>
      <c r="FW47" s="548"/>
      <c r="FX47" s="548"/>
      <c r="FY47" s="548"/>
      <c r="FZ47" s="548"/>
      <c r="GA47" s="548"/>
      <c r="GB47" s="548"/>
      <c r="GC47" s="548"/>
      <c r="GD47" s="548"/>
      <c r="GE47" s="548"/>
      <c r="GF47" s="548"/>
      <c r="GG47" s="548"/>
    </row>
    <row r="48" spans="1:206" s="214" customFormat="1" x14ac:dyDescent="0.25">
      <c r="A48" s="561" t="s">
        <v>673</v>
      </c>
      <c r="B48" s="561"/>
      <c r="C48" s="561"/>
      <c r="D48" s="561"/>
      <c r="E48" s="561"/>
      <c r="F48" s="561"/>
      <c r="G48" s="562" t="s">
        <v>786</v>
      </c>
      <c r="H48" s="563"/>
      <c r="I48" s="563"/>
      <c r="J48" s="563"/>
      <c r="K48" s="563"/>
      <c r="L48" s="563"/>
      <c r="M48" s="563"/>
      <c r="N48" s="563"/>
      <c r="O48" s="563"/>
      <c r="P48" s="563"/>
      <c r="Q48" s="563"/>
      <c r="R48" s="563"/>
      <c r="S48" s="563"/>
      <c r="T48" s="563"/>
      <c r="U48" s="563"/>
      <c r="V48" s="563"/>
      <c r="W48" s="563"/>
      <c r="X48" s="563"/>
      <c r="Y48" s="563"/>
      <c r="Z48" s="563"/>
      <c r="AA48" s="563"/>
      <c r="AB48" s="563"/>
      <c r="AC48" s="564"/>
      <c r="AD48" s="559">
        <v>1</v>
      </c>
      <c r="AE48" s="559"/>
      <c r="AF48" s="559"/>
      <c r="AG48" s="559"/>
      <c r="AH48" s="559"/>
      <c r="AI48" s="559"/>
      <c r="AJ48" s="559"/>
      <c r="AK48" s="559"/>
      <c r="AL48" s="559"/>
      <c r="AM48" s="559"/>
      <c r="AN48" s="559"/>
      <c r="AO48" s="559"/>
      <c r="AP48" s="559"/>
      <c r="AQ48" s="559"/>
      <c r="AR48" s="559"/>
      <c r="AS48" s="559"/>
      <c r="AT48" s="555">
        <f t="shared" si="49"/>
        <v>65000</v>
      </c>
      <c r="AU48" s="559"/>
      <c r="AV48" s="559"/>
      <c r="AW48" s="559"/>
      <c r="AX48" s="559"/>
      <c r="AY48" s="559"/>
      <c r="AZ48" s="559"/>
      <c r="BA48" s="559"/>
      <c r="BB48" s="559"/>
      <c r="BC48" s="559"/>
      <c r="BD48" s="559"/>
      <c r="BE48" s="559"/>
      <c r="BF48" s="559"/>
      <c r="BG48" s="559"/>
      <c r="BH48" s="559"/>
      <c r="BI48" s="559"/>
      <c r="BJ48" s="559"/>
      <c r="BK48" s="555">
        <v>18927</v>
      </c>
      <c r="BL48" s="555"/>
      <c r="BM48" s="555"/>
      <c r="BN48" s="555"/>
      <c r="BO48" s="555"/>
      <c r="BP48" s="555"/>
      <c r="BQ48" s="555"/>
      <c r="BR48" s="555"/>
      <c r="BS48" s="555"/>
      <c r="BT48" s="555"/>
      <c r="BU48" s="555"/>
      <c r="BV48" s="555"/>
      <c r="BW48" s="555"/>
      <c r="BX48" s="555"/>
      <c r="BY48" s="555"/>
      <c r="BZ48" s="555"/>
      <c r="CA48" s="555"/>
      <c r="CB48" s="555"/>
      <c r="CC48" s="555">
        <v>31020.3</v>
      </c>
      <c r="CD48" s="555"/>
      <c r="CE48" s="555"/>
      <c r="CF48" s="555"/>
      <c r="CG48" s="555"/>
      <c r="CH48" s="555"/>
      <c r="CI48" s="555"/>
      <c r="CJ48" s="555"/>
      <c r="CK48" s="555"/>
      <c r="CL48" s="555"/>
      <c r="CM48" s="555"/>
      <c r="CN48" s="555"/>
      <c r="CO48" s="555"/>
      <c r="CP48" s="555"/>
      <c r="CQ48" s="555"/>
      <c r="CR48" s="555"/>
      <c r="CS48" s="555"/>
      <c r="CT48" s="555"/>
      <c r="CU48" s="555"/>
      <c r="CV48" s="555">
        <v>15052.7</v>
      </c>
      <c r="CW48" s="555"/>
      <c r="CX48" s="555"/>
      <c r="CY48" s="555"/>
      <c r="CZ48" s="555"/>
      <c r="DA48" s="555"/>
      <c r="DB48" s="555"/>
      <c r="DC48" s="555"/>
      <c r="DD48" s="555"/>
      <c r="DE48" s="555"/>
      <c r="DF48" s="555"/>
      <c r="DG48" s="555"/>
      <c r="DH48" s="555"/>
      <c r="DI48" s="555"/>
      <c r="DJ48" s="555"/>
      <c r="DK48" s="555"/>
      <c r="DL48" s="555"/>
      <c r="DM48" s="555"/>
      <c r="DN48" s="555">
        <f t="shared" si="50"/>
        <v>19089.415384615386</v>
      </c>
      <c r="DO48" s="555"/>
      <c r="DP48" s="555"/>
      <c r="DQ48" s="555"/>
      <c r="DR48" s="555"/>
      <c r="DS48" s="555"/>
      <c r="DT48" s="555"/>
      <c r="DU48" s="555"/>
      <c r="DV48" s="555"/>
      <c r="DW48" s="555"/>
      <c r="DX48" s="555"/>
      <c r="DY48" s="555"/>
      <c r="DZ48" s="555"/>
      <c r="EA48" s="555"/>
      <c r="EB48" s="555"/>
      <c r="EC48" s="555"/>
      <c r="ED48" s="555">
        <f t="shared" si="51"/>
        <v>11930.884615384615</v>
      </c>
      <c r="EE48" s="555"/>
      <c r="EF48" s="555"/>
      <c r="EG48" s="555"/>
      <c r="EH48" s="555"/>
      <c r="EI48" s="555"/>
      <c r="EJ48" s="555"/>
      <c r="EK48" s="555"/>
      <c r="EL48" s="555"/>
      <c r="EM48" s="555"/>
      <c r="EN48" s="555"/>
      <c r="EO48" s="555"/>
      <c r="EP48" s="555"/>
      <c r="EQ48" s="555"/>
      <c r="ER48" s="555"/>
      <c r="ES48" s="555"/>
      <c r="ET48" s="555">
        <f t="shared" si="52"/>
        <v>780000</v>
      </c>
      <c r="EU48" s="555"/>
      <c r="EV48" s="555"/>
      <c r="EW48" s="555"/>
      <c r="EX48" s="555"/>
      <c r="EY48" s="555"/>
      <c r="EZ48" s="555"/>
      <c r="FA48" s="555"/>
      <c r="FB48" s="555"/>
      <c r="FC48" s="555"/>
      <c r="FD48" s="555"/>
      <c r="FE48" s="555"/>
      <c r="FF48" s="555"/>
      <c r="FG48" s="555"/>
      <c r="FH48" s="555"/>
      <c r="FI48" s="555"/>
      <c r="FJ48" s="555"/>
      <c r="FO48" s="547"/>
      <c r="FP48" s="548"/>
      <c r="FQ48" s="548"/>
      <c r="FR48" s="548"/>
      <c r="FS48" s="548"/>
      <c r="FT48" s="548"/>
      <c r="FU48" s="548"/>
      <c r="FV48" s="548"/>
      <c r="FW48" s="548"/>
      <c r="FX48" s="548"/>
      <c r="FY48" s="548"/>
      <c r="FZ48" s="548"/>
      <c r="GA48" s="548"/>
      <c r="GB48" s="548"/>
      <c r="GC48" s="548"/>
      <c r="GD48" s="548"/>
      <c r="GE48" s="548"/>
      <c r="GF48" s="548"/>
      <c r="GG48" s="548"/>
    </row>
    <row r="49" spans="1:190" s="214" customFormat="1" x14ac:dyDescent="0.25">
      <c r="A49" s="561" t="s">
        <v>674</v>
      </c>
      <c r="B49" s="561"/>
      <c r="C49" s="561"/>
      <c r="D49" s="561"/>
      <c r="E49" s="561"/>
      <c r="F49" s="561"/>
      <c r="G49" s="562" t="s">
        <v>787</v>
      </c>
      <c r="H49" s="563"/>
      <c r="I49" s="563"/>
      <c r="J49" s="563"/>
      <c r="K49" s="563"/>
      <c r="L49" s="563"/>
      <c r="M49" s="563"/>
      <c r="N49" s="563"/>
      <c r="O49" s="563"/>
      <c r="P49" s="563"/>
      <c r="Q49" s="563"/>
      <c r="R49" s="563"/>
      <c r="S49" s="563"/>
      <c r="T49" s="563"/>
      <c r="U49" s="563"/>
      <c r="V49" s="563"/>
      <c r="W49" s="563"/>
      <c r="X49" s="563"/>
      <c r="Y49" s="563"/>
      <c r="Z49" s="563"/>
      <c r="AA49" s="563"/>
      <c r="AB49" s="563"/>
      <c r="AC49" s="564"/>
      <c r="AD49" s="559">
        <v>0.5</v>
      </c>
      <c r="AE49" s="559"/>
      <c r="AF49" s="559"/>
      <c r="AG49" s="559"/>
      <c r="AH49" s="559"/>
      <c r="AI49" s="559"/>
      <c r="AJ49" s="559"/>
      <c r="AK49" s="559"/>
      <c r="AL49" s="559"/>
      <c r="AM49" s="559"/>
      <c r="AN49" s="559"/>
      <c r="AO49" s="559"/>
      <c r="AP49" s="559"/>
      <c r="AQ49" s="559"/>
      <c r="AR49" s="559"/>
      <c r="AS49" s="559"/>
      <c r="AT49" s="555">
        <f t="shared" si="49"/>
        <v>64999.997075500003</v>
      </c>
      <c r="AU49" s="559"/>
      <c r="AV49" s="559"/>
      <c r="AW49" s="559"/>
      <c r="AX49" s="559"/>
      <c r="AY49" s="559"/>
      <c r="AZ49" s="559"/>
      <c r="BA49" s="559"/>
      <c r="BB49" s="559"/>
      <c r="BC49" s="559"/>
      <c r="BD49" s="559"/>
      <c r="BE49" s="559"/>
      <c r="BF49" s="559"/>
      <c r="BG49" s="559"/>
      <c r="BH49" s="559"/>
      <c r="BI49" s="559"/>
      <c r="BJ49" s="559"/>
      <c r="BK49" s="555">
        <v>18562</v>
      </c>
      <c r="BL49" s="555"/>
      <c r="BM49" s="555"/>
      <c r="BN49" s="555"/>
      <c r="BO49" s="555"/>
      <c r="BP49" s="555"/>
      <c r="BQ49" s="555"/>
      <c r="BR49" s="555"/>
      <c r="BS49" s="555"/>
      <c r="BT49" s="555"/>
      <c r="BU49" s="555"/>
      <c r="BV49" s="555"/>
      <c r="BW49" s="555"/>
      <c r="BX49" s="555"/>
      <c r="BY49" s="555"/>
      <c r="BZ49" s="555"/>
      <c r="CA49" s="555"/>
      <c r="CB49" s="555"/>
      <c r="CC49" s="555">
        <v>30211.3</v>
      </c>
      <c r="CD49" s="555"/>
      <c r="CE49" s="555"/>
      <c r="CF49" s="555"/>
      <c r="CG49" s="555"/>
      <c r="CH49" s="555"/>
      <c r="CI49" s="555"/>
      <c r="CJ49" s="555"/>
      <c r="CK49" s="555"/>
      <c r="CL49" s="555"/>
      <c r="CM49" s="555"/>
      <c r="CN49" s="555"/>
      <c r="CO49" s="555"/>
      <c r="CP49" s="555"/>
      <c r="CQ49" s="555"/>
      <c r="CR49" s="555"/>
      <c r="CS49" s="555"/>
      <c r="CT49" s="555"/>
      <c r="CU49" s="555"/>
      <c r="CV49" s="555">
        <v>16226.6970755</v>
      </c>
      <c r="CW49" s="555"/>
      <c r="CX49" s="555"/>
      <c r="CY49" s="555"/>
      <c r="CZ49" s="555"/>
      <c r="DA49" s="555"/>
      <c r="DB49" s="555"/>
      <c r="DC49" s="555"/>
      <c r="DD49" s="555"/>
      <c r="DE49" s="555"/>
      <c r="DF49" s="555"/>
      <c r="DG49" s="555"/>
      <c r="DH49" s="555"/>
      <c r="DI49" s="555"/>
      <c r="DJ49" s="555"/>
      <c r="DK49" s="555"/>
      <c r="DL49" s="555"/>
      <c r="DM49" s="555"/>
      <c r="DN49" s="555">
        <f t="shared" si="50"/>
        <v>18591.56923076923</v>
      </c>
      <c r="DO49" s="555"/>
      <c r="DP49" s="555"/>
      <c r="DQ49" s="555"/>
      <c r="DR49" s="555"/>
      <c r="DS49" s="555"/>
      <c r="DT49" s="555"/>
      <c r="DU49" s="555"/>
      <c r="DV49" s="555"/>
      <c r="DW49" s="555"/>
      <c r="DX49" s="555"/>
      <c r="DY49" s="555"/>
      <c r="DZ49" s="555"/>
      <c r="EA49" s="555"/>
      <c r="EB49" s="555"/>
      <c r="EC49" s="555"/>
      <c r="ED49" s="555">
        <f t="shared" si="51"/>
        <v>11619.730769230768</v>
      </c>
      <c r="EE49" s="555"/>
      <c r="EF49" s="555"/>
      <c r="EG49" s="555"/>
      <c r="EH49" s="555"/>
      <c r="EI49" s="555"/>
      <c r="EJ49" s="555"/>
      <c r="EK49" s="555"/>
      <c r="EL49" s="555"/>
      <c r="EM49" s="555"/>
      <c r="EN49" s="555"/>
      <c r="EO49" s="555"/>
      <c r="EP49" s="555"/>
      <c r="EQ49" s="555"/>
      <c r="ER49" s="555"/>
      <c r="ES49" s="555"/>
      <c r="ET49" s="555">
        <f t="shared" si="52"/>
        <v>389999.98245300003</v>
      </c>
      <c r="EU49" s="555"/>
      <c r="EV49" s="555"/>
      <c r="EW49" s="555"/>
      <c r="EX49" s="555"/>
      <c r="EY49" s="555"/>
      <c r="EZ49" s="555"/>
      <c r="FA49" s="555"/>
      <c r="FB49" s="555"/>
      <c r="FC49" s="555"/>
      <c r="FD49" s="555"/>
      <c r="FE49" s="555"/>
      <c r="FF49" s="555"/>
      <c r="FG49" s="555"/>
      <c r="FH49" s="555"/>
      <c r="FI49" s="555"/>
      <c r="FJ49" s="555"/>
      <c r="FO49" s="547"/>
      <c r="FP49" s="548"/>
      <c r="FQ49" s="548"/>
      <c r="FR49" s="548"/>
      <c r="FS49" s="548"/>
      <c r="FT49" s="548"/>
      <c r="FU49" s="548"/>
      <c r="FV49" s="548"/>
      <c r="FW49" s="548"/>
      <c r="FX49" s="548"/>
      <c r="FY49" s="548"/>
      <c r="FZ49" s="548"/>
      <c r="GA49" s="548"/>
      <c r="GB49" s="548"/>
      <c r="GC49" s="548"/>
      <c r="GD49" s="548"/>
      <c r="GE49" s="548"/>
      <c r="GF49" s="548"/>
      <c r="GG49" s="548"/>
    </row>
    <row r="50" spans="1:190" s="214" customFormat="1" x14ac:dyDescent="0.25">
      <c r="A50" s="561" t="s">
        <v>675</v>
      </c>
      <c r="B50" s="561"/>
      <c r="C50" s="561"/>
      <c r="D50" s="561"/>
      <c r="E50" s="561"/>
      <c r="F50" s="561"/>
      <c r="G50" s="562" t="s">
        <v>788</v>
      </c>
      <c r="H50" s="563"/>
      <c r="I50" s="563"/>
      <c r="J50" s="563"/>
      <c r="K50" s="563"/>
      <c r="L50" s="563"/>
      <c r="M50" s="563"/>
      <c r="N50" s="563"/>
      <c r="O50" s="563"/>
      <c r="P50" s="563"/>
      <c r="Q50" s="563"/>
      <c r="R50" s="563"/>
      <c r="S50" s="563"/>
      <c r="T50" s="563"/>
      <c r="U50" s="563"/>
      <c r="V50" s="563"/>
      <c r="W50" s="563"/>
      <c r="X50" s="563"/>
      <c r="Y50" s="563"/>
      <c r="Z50" s="563"/>
      <c r="AA50" s="563"/>
      <c r="AB50" s="563"/>
      <c r="AC50" s="564"/>
      <c r="AD50" s="559">
        <v>1</v>
      </c>
      <c r="AE50" s="559"/>
      <c r="AF50" s="559"/>
      <c r="AG50" s="559"/>
      <c r="AH50" s="559"/>
      <c r="AI50" s="559"/>
      <c r="AJ50" s="559"/>
      <c r="AK50" s="559"/>
      <c r="AL50" s="559"/>
      <c r="AM50" s="559"/>
      <c r="AN50" s="559"/>
      <c r="AO50" s="559"/>
      <c r="AP50" s="559"/>
      <c r="AQ50" s="559"/>
      <c r="AR50" s="559"/>
      <c r="AS50" s="559"/>
      <c r="AT50" s="555">
        <f t="shared" si="49"/>
        <v>44256.6</v>
      </c>
      <c r="AU50" s="559"/>
      <c r="AV50" s="559"/>
      <c r="AW50" s="559"/>
      <c r="AX50" s="559"/>
      <c r="AY50" s="559"/>
      <c r="AZ50" s="559"/>
      <c r="BA50" s="559"/>
      <c r="BB50" s="559"/>
      <c r="BC50" s="559"/>
      <c r="BD50" s="559"/>
      <c r="BE50" s="559"/>
      <c r="BF50" s="559"/>
      <c r="BG50" s="559"/>
      <c r="BH50" s="559"/>
      <c r="BI50" s="559"/>
      <c r="BJ50" s="559"/>
      <c r="BK50" s="555">
        <v>10456</v>
      </c>
      <c r="BL50" s="555"/>
      <c r="BM50" s="555"/>
      <c r="BN50" s="555"/>
      <c r="BO50" s="555"/>
      <c r="BP50" s="555"/>
      <c r="BQ50" s="555"/>
      <c r="BR50" s="555"/>
      <c r="BS50" s="555"/>
      <c r="BT50" s="555"/>
      <c r="BU50" s="555"/>
      <c r="BV50" s="555"/>
      <c r="BW50" s="555"/>
      <c r="BX50" s="555"/>
      <c r="BY50" s="555"/>
      <c r="BZ50" s="555"/>
      <c r="CA50" s="555"/>
      <c r="CB50" s="555"/>
      <c r="CC50" s="555">
        <v>20307.599999999999</v>
      </c>
      <c r="CD50" s="555"/>
      <c r="CE50" s="555"/>
      <c r="CF50" s="555"/>
      <c r="CG50" s="555"/>
      <c r="CH50" s="555"/>
      <c r="CI50" s="555"/>
      <c r="CJ50" s="555"/>
      <c r="CK50" s="555"/>
      <c r="CL50" s="555"/>
      <c r="CM50" s="555"/>
      <c r="CN50" s="555"/>
      <c r="CO50" s="555"/>
      <c r="CP50" s="555"/>
      <c r="CQ50" s="555"/>
      <c r="CR50" s="555"/>
      <c r="CS50" s="555"/>
      <c r="CT50" s="555"/>
      <c r="CU50" s="555"/>
      <c r="CV50" s="555">
        <v>13493</v>
      </c>
      <c r="CW50" s="555"/>
      <c r="CX50" s="555"/>
      <c r="CY50" s="555"/>
      <c r="CZ50" s="555"/>
      <c r="DA50" s="555"/>
      <c r="DB50" s="555"/>
      <c r="DC50" s="555"/>
      <c r="DD50" s="555"/>
      <c r="DE50" s="555"/>
      <c r="DF50" s="555"/>
      <c r="DG50" s="555"/>
      <c r="DH50" s="555"/>
      <c r="DI50" s="555"/>
      <c r="DJ50" s="555"/>
      <c r="DK50" s="555"/>
      <c r="DL50" s="555"/>
      <c r="DM50" s="555"/>
      <c r="DN50" s="555">
        <f t="shared" si="50"/>
        <v>12496.984615384616</v>
      </c>
      <c r="DO50" s="555"/>
      <c r="DP50" s="555"/>
      <c r="DQ50" s="555"/>
      <c r="DR50" s="555"/>
      <c r="DS50" s="555"/>
      <c r="DT50" s="555"/>
      <c r="DU50" s="555"/>
      <c r="DV50" s="555"/>
      <c r="DW50" s="555"/>
      <c r="DX50" s="555"/>
      <c r="DY50" s="555"/>
      <c r="DZ50" s="555"/>
      <c r="EA50" s="555"/>
      <c r="EB50" s="555"/>
      <c r="EC50" s="555"/>
      <c r="ED50" s="555">
        <f t="shared" si="51"/>
        <v>7810.6153846153838</v>
      </c>
      <c r="EE50" s="555"/>
      <c r="EF50" s="555"/>
      <c r="EG50" s="555"/>
      <c r="EH50" s="555"/>
      <c r="EI50" s="555"/>
      <c r="EJ50" s="555"/>
      <c r="EK50" s="555"/>
      <c r="EL50" s="555"/>
      <c r="EM50" s="555"/>
      <c r="EN50" s="555"/>
      <c r="EO50" s="555"/>
      <c r="EP50" s="555"/>
      <c r="EQ50" s="555"/>
      <c r="ER50" s="555"/>
      <c r="ES50" s="555"/>
      <c r="ET50" s="555">
        <f t="shared" si="52"/>
        <v>531079.19999999995</v>
      </c>
      <c r="EU50" s="555"/>
      <c r="EV50" s="555"/>
      <c r="EW50" s="555"/>
      <c r="EX50" s="555"/>
      <c r="EY50" s="555"/>
      <c r="EZ50" s="555"/>
      <c r="FA50" s="555"/>
      <c r="FB50" s="555"/>
      <c r="FC50" s="555"/>
      <c r="FD50" s="555"/>
      <c r="FE50" s="555"/>
      <c r="FF50" s="555"/>
      <c r="FG50" s="555"/>
      <c r="FH50" s="555"/>
      <c r="FI50" s="555"/>
      <c r="FJ50" s="555"/>
      <c r="FO50" s="547"/>
      <c r="FP50" s="548"/>
      <c r="FQ50" s="548"/>
      <c r="FR50" s="548"/>
      <c r="FS50" s="548"/>
      <c r="FT50" s="548"/>
      <c r="FU50" s="548"/>
      <c r="FV50" s="548"/>
      <c r="FW50" s="548"/>
      <c r="FX50" s="548"/>
      <c r="FY50" s="548"/>
      <c r="FZ50" s="548"/>
      <c r="GA50" s="548"/>
      <c r="GB50" s="548"/>
      <c r="GC50" s="548"/>
      <c r="GD50" s="548"/>
      <c r="GE50" s="548"/>
      <c r="GF50" s="548"/>
      <c r="GG50" s="548"/>
    </row>
    <row r="51" spans="1:190" s="214" customFormat="1" x14ac:dyDescent="0.25">
      <c r="A51" s="561" t="s">
        <v>676</v>
      </c>
      <c r="B51" s="561"/>
      <c r="C51" s="561"/>
      <c r="D51" s="561"/>
      <c r="E51" s="561"/>
      <c r="F51" s="561"/>
      <c r="G51" s="562" t="s">
        <v>789</v>
      </c>
      <c r="H51" s="563"/>
      <c r="I51" s="563"/>
      <c r="J51" s="563"/>
      <c r="K51" s="563"/>
      <c r="L51" s="563"/>
      <c r="M51" s="563"/>
      <c r="N51" s="563"/>
      <c r="O51" s="563"/>
      <c r="P51" s="563"/>
      <c r="Q51" s="563"/>
      <c r="R51" s="563"/>
      <c r="S51" s="563"/>
      <c r="T51" s="563"/>
      <c r="U51" s="563"/>
      <c r="V51" s="563"/>
      <c r="W51" s="563"/>
      <c r="X51" s="563"/>
      <c r="Y51" s="563"/>
      <c r="Z51" s="563"/>
      <c r="AA51" s="563"/>
      <c r="AB51" s="563"/>
      <c r="AC51" s="564"/>
      <c r="AD51" s="559">
        <v>1</v>
      </c>
      <c r="AE51" s="559"/>
      <c r="AF51" s="559"/>
      <c r="AG51" s="559"/>
      <c r="AH51" s="559"/>
      <c r="AI51" s="559"/>
      <c r="AJ51" s="559"/>
      <c r="AK51" s="559"/>
      <c r="AL51" s="559"/>
      <c r="AM51" s="559"/>
      <c r="AN51" s="559"/>
      <c r="AO51" s="559"/>
      <c r="AP51" s="559"/>
      <c r="AQ51" s="559"/>
      <c r="AR51" s="559"/>
      <c r="AS51" s="559"/>
      <c r="AT51" s="555">
        <f t="shared" si="49"/>
        <v>44256.6</v>
      </c>
      <c r="AU51" s="559"/>
      <c r="AV51" s="559"/>
      <c r="AW51" s="559"/>
      <c r="AX51" s="559"/>
      <c r="AY51" s="559"/>
      <c r="AZ51" s="559"/>
      <c r="BA51" s="559"/>
      <c r="BB51" s="559"/>
      <c r="BC51" s="559"/>
      <c r="BD51" s="559"/>
      <c r="BE51" s="559"/>
      <c r="BF51" s="559"/>
      <c r="BG51" s="559"/>
      <c r="BH51" s="559"/>
      <c r="BI51" s="559"/>
      <c r="BJ51" s="559"/>
      <c r="BK51" s="555">
        <v>8574</v>
      </c>
      <c r="BL51" s="555"/>
      <c r="BM51" s="555"/>
      <c r="BN51" s="555"/>
      <c r="BO51" s="555"/>
      <c r="BP51" s="555"/>
      <c r="BQ51" s="555"/>
      <c r="BR51" s="555"/>
      <c r="BS51" s="555"/>
      <c r="BT51" s="555"/>
      <c r="BU51" s="555"/>
      <c r="BV51" s="555"/>
      <c r="BW51" s="555"/>
      <c r="BX51" s="555"/>
      <c r="BY51" s="555"/>
      <c r="BZ51" s="555"/>
      <c r="CA51" s="555"/>
      <c r="CB51" s="555"/>
      <c r="CC51" s="555">
        <v>21089.599999999999</v>
      </c>
      <c r="CD51" s="555"/>
      <c r="CE51" s="555"/>
      <c r="CF51" s="555"/>
      <c r="CG51" s="555"/>
      <c r="CH51" s="555"/>
      <c r="CI51" s="555"/>
      <c r="CJ51" s="555"/>
      <c r="CK51" s="555"/>
      <c r="CL51" s="555"/>
      <c r="CM51" s="555"/>
      <c r="CN51" s="555"/>
      <c r="CO51" s="555"/>
      <c r="CP51" s="555"/>
      <c r="CQ51" s="555"/>
      <c r="CR51" s="555"/>
      <c r="CS51" s="555"/>
      <c r="CT51" s="555"/>
      <c r="CU51" s="555"/>
      <c r="CV51" s="555">
        <v>14593</v>
      </c>
      <c r="CW51" s="555"/>
      <c r="CX51" s="555"/>
      <c r="CY51" s="555"/>
      <c r="CZ51" s="555"/>
      <c r="DA51" s="555"/>
      <c r="DB51" s="555"/>
      <c r="DC51" s="555"/>
      <c r="DD51" s="555"/>
      <c r="DE51" s="555"/>
      <c r="DF51" s="555"/>
      <c r="DG51" s="555"/>
      <c r="DH51" s="555"/>
      <c r="DI51" s="555"/>
      <c r="DJ51" s="555"/>
      <c r="DK51" s="555"/>
      <c r="DL51" s="555"/>
      <c r="DM51" s="555"/>
      <c r="DN51" s="555">
        <f t="shared" si="50"/>
        <v>12978.215384615383</v>
      </c>
      <c r="DO51" s="555"/>
      <c r="DP51" s="555"/>
      <c r="DQ51" s="555"/>
      <c r="DR51" s="555"/>
      <c r="DS51" s="555"/>
      <c r="DT51" s="555"/>
      <c r="DU51" s="555"/>
      <c r="DV51" s="555"/>
      <c r="DW51" s="555"/>
      <c r="DX51" s="555"/>
      <c r="DY51" s="555"/>
      <c r="DZ51" s="555"/>
      <c r="EA51" s="555"/>
      <c r="EB51" s="555"/>
      <c r="EC51" s="555"/>
      <c r="ED51" s="555">
        <f t="shared" si="51"/>
        <v>8111.3846153846143</v>
      </c>
      <c r="EE51" s="555"/>
      <c r="EF51" s="555"/>
      <c r="EG51" s="555"/>
      <c r="EH51" s="555"/>
      <c r="EI51" s="555"/>
      <c r="EJ51" s="555"/>
      <c r="EK51" s="555"/>
      <c r="EL51" s="555"/>
      <c r="EM51" s="555"/>
      <c r="EN51" s="555"/>
      <c r="EO51" s="555"/>
      <c r="EP51" s="555"/>
      <c r="EQ51" s="555"/>
      <c r="ER51" s="555"/>
      <c r="ES51" s="555"/>
      <c r="ET51" s="555">
        <f t="shared" si="52"/>
        <v>531079.19999999995</v>
      </c>
      <c r="EU51" s="555"/>
      <c r="EV51" s="555"/>
      <c r="EW51" s="555"/>
      <c r="EX51" s="555"/>
      <c r="EY51" s="555"/>
      <c r="EZ51" s="555"/>
      <c r="FA51" s="555"/>
      <c r="FB51" s="555"/>
      <c r="FC51" s="555"/>
      <c r="FD51" s="555"/>
      <c r="FE51" s="555"/>
      <c r="FF51" s="555"/>
      <c r="FG51" s="555"/>
      <c r="FH51" s="555"/>
      <c r="FI51" s="555"/>
      <c r="FJ51" s="555"/>
      <c r="FO51" s="547"/>
      <c r="FP51" s="548"/>
      <c r="FQ51" s="548"/>
      <c r="FR51" s="548"/>
      <c r="FS51" s="548"/>
      <c r="FT51" s="548"/>
      <c r="FU51" s="548"/>
      <c r="FV51" s="548"/>
      <c r="FW51" s="548"/>
      <c r="FX51" s="548"/>
      <c r="FY51" s="548"/>
      <c r="FZ51" s="548"/>
      <c r="GA51" s="548"/>
      <c r="GB51" s="548"/>
      <c r="GC51" s="548"/>
      <c r="GD51" s="548"/>
      <c r="GE51" s="548"/>
      <c r="GF51" s="548"/>
      <c r="GG51" s="548"/>
    </row>
    <row r="52" spans="1:190" s="214" customFormat="1" x14ac:dyDescent="0.25">
      <c r="A52" s="561" t="s">
        <v>677</v>
      </c>
      <c r="B52" s="561"/>
      <c r="C52" s="561"/>
      <c r="D52" s="561"/>
      <c r="E52" s="561"/>
      <c r="F52" s="561"/>
      <c r="G52" s="562" t="s">
        <v>790</v>
      </c>
      <c r="H52" s="563"/>
      <c r="I52" s="563"/>
      <c r="J52" s="563"/>
      <c r="K52" s="563"/>
      <c r="L52" s="563"/>
      <c r="M52" s="563"/>
      <c r="N52" s="563"/>
      <c r="O52" s="563"/>
      <c r="P52" s="563"/>
      <c r="Q52" s="563"/>
      <c r="R52" s="563"/>
      <c r="S52" s="563"/>
      <c r="T52" s="563"/>
      <c r="U52" s="563"/>
      <c r="V52" s="563"/>
      <c r="W52" s="563"/>
      <c r="X52" s="563"/>
      <c r="Y52" s="563"/>
      <c r="Z52" s="563"/>
      <c r="AA52" s="563"/>
      <c r="AB52" s="563"/>
      <c r="AC52" s="564"/>
      <c r="AD52" s="559">
        <v>2.5</v>
      </c>
      <c r="AE52" s="559"/>
      <c r="AF52" s="559"/>
      <c r="AG52" s="559"/>
      <c r="AH52" s="559"/>
      <c r="AI52" s="559"/>
      <c r="AJ52" s="559"/>
      <c r="AK52" s="559"/>
      <c r="AL52" s="559"/>
      <c r="AM52" s="559"/>
      <c r="AN52" s="559"/>
      <c r="AO52" s="559"/>
      <c r="AP52" s="559"/>
      <c r="AQ52" s="559"/>
      <c r="AR52" s="559"/>
      <c r="AS52" s="559"/>
      <c r="AT52" s="555">
        <f t="shared" si="49"/>
        <v>44256.6</v>
      </c>
      <c r="AU52" s="559"/>
      <c r="AV52" s="559"/>
      <c r="AW52" s="559"/>
      <c r="AX52" s="559"/>
      <c r="AY52" s="559"/>
      <c r="AZ52" s="559"/>
      <c r="BA52" s="559"/>
      <c r="BB52" s="559"/>
      <c r="BC52" s="559"/>
      <c r="BD52" s="559"/>
      <c r="BE52" s="559"/>
      <c r="BF52" s="559"/>
      <c r="BG52" s="559"/>
      <c r="BH52" s="559"/>
      <c r="BI52" s="559"/>
      <c r="BJ52" s="559"/>
      <c r="BK52" s="555">
        <v>10697</v>
      </c>
      <c r="BL52" s="555"/>
      <c r="BM52" s="555"/>
      <c r="BN52" s="555"/>
      <c r="BO52" s="555"/>
      <c r="BP52" s="555"/>
      <c r="BQ52" s="555"/>
      <c r="BR52" s="555"/>
      <c r="BS52" s="555"/>
      <c r="BT52" s="555"/>
      <c r="BU52" s="555"/>
      <c r="BV52" s="555"/>
      <c r="BW52" s="555"/>
      <c r="BX52" s="555"/>
      <c r="BY52" s="555"/>
      <c r="BZ52" s="555"/>
      <c r="CA52" s="555"/>
      <c r="CB52" s="555"/>
      <c r="CC52" s="555">
        <v>20086.599999999999</v>
      </c>
      <c r="CD52" s="555"/>
      <c r="CE52" s="555"/>
      <c r="CF52" s="555"/>
      <c r="CG52" s="555"/>
      <c r="CH52" s="555"/>
      <c r="CI52" s="555"/>
      <c r="CJ52" s="555"/>
      <c r="CK52" s="555"/>
      <c r="CL52" s="555"/>
      <c r="CM52" s="555"/>
      <c r="CN52" s="555"/>
      <c r="CO52" s="555"/>
      <c r="CP52" s="555"/>
      <c r="CQ52" s="555"/>
      <c r="CR52" s="555"/>
      <c r="CS52" s="555"/>
      <c r="CT52" s="555"/>
      <c r="CU52" s="555"/>
      <c r="CV52" s="555">
        <v>13473</v>
      </c>
      <c r="CW52" s="555"/>
      <c r="CX52" s="555"/>
      <c r="CY52" s="555"/>
      <c r="CZ52" s="555"/>
      <c r="DA52" s="555"/>
      <c r="DB52" s="555"/>
      <c r="DC52" s="555"/>
      <c r="DD52" s="555"/>
      <c r="DE52" s="555"/>
      <c r="DF52" s="555"/>
      <c r="DG52" s="555"/>
      <c r="DH52" s="555"/>
      <c r="DI52" s="555"/>
      <c r="DJ52" s="555"/>
      <c r="DK52" s="555"/>
      <c r="DL52" s="555"/>
      <c r="DM52" s="555"/>
      <c r="DN52" s="555">
        <f t="shared" si="50"/>
        <v>12360.984615384616</v>
      </c>
      <c r="DO52" s="555"/>
      <c r="DP52" s="555"/>
      <c r="DQ52" s="555"/>
      <c r="DR52" s="555"/>
      <c r="DS52" s="555"/>
      <c r="DT52" s="555"/>
      <c r="DU52" s="555"/>
      <c r="DV52" s="555"/>
      <c r="DW52" s="555"/>
      <c r="DX52" s="555"/>
      <c r="DY52" s="555"/>
      <c r="DZ52" s="555"/>
      <c r="EA52" s="555"/>
      <c r="EB52" s="555"/>
      <c r="EC52" s="555"/>
      <c r="ED52" s="555">
        <f t="shared" si="51"/>
        <v>7725.6153846153838</v>
      </c>
      <c r="EE52" s="555"/>
      <c r="EF52" s="555"/>
      <c r="EG52" s="555"/>
      <c r="EH52" s="555"/>
      <c r="EI52" s="555"/>
      <c r="EJ52" s="555"/>
      <c r="EK52" s="555"/>
      <c r="EL52" s="555"/>
      <c r="EM52" s="555"/>
      <c r="EN52" s="555"/>
      <c r="EO52" s="555"/>
      <c r="EP52" s="555"/>
      <c r="EQ52" s="555"/>
      <c r="ER52" s="555"/>
      <c r="ES52" s="555"/>
      <c r="ET52" s="555">
        <f t="shared" si="52"/>
        <v>1327698</v>
      </c>
      <c r="EU52" s="555"/>
      <c r="EV52" s="555"/>
      <c r="EW52" s="555"/>
      <c r="EX52" s="555"/>
      <c r="EY52" s="555"/>
      <c r="EZ52" s="555"/>
      <c r="FA52" s="555"/>
      <c r="FB52" s="555"/>
      <c r="FC52" s="555"/>
      <c r="FD52" s="555"/>
      <c r="FE52" s="555"/>
      <c r="FF52" s="555"/>
      <c r="FG52" s="555"/>
      <c r="FH52" s="555"/>
      <c r="FI52" s="555"/>
      <c r="FJ52" s="555"/>
      <c r="FO52" s="547"/>
      <c r="FP52" s="548"/>
      <c r="FQ52" s="548"/>
      <c r="FR52" s="548"/>
      <c r="FS52" s="548"/>
      <c r="FT52" s="548"/>
      <c r="FU52" s="548"/>
      <c r="FV52" s="548"/>
      <c r="FW52" s="548"/>
      <c r="FX52" s="548"/>
      <c r="FY52" s="548"/>
      <c r="FZ52" s="548"/>
      <c r="GA52" s="548"/>
      <c r="GB52" s="548"/>
      <c r="GC52" s="548"/>
      <c r="GD52" s="548"/>
      <c r="GE52" s="548"/>
      <c r="GF52" s="548"/>
      <c r="GG52" s="548"/>
    </row>
    <row r="53" spans="1:190" s="214" customFormat="1" x14ac:dyDescent="0.25">
      <c r="A53" s="561" t="s">
        <v>678</v>
      </c>
      <c r="B53" s="561"/>
      <c r="C53" s="561"/>
      <c r="D53" s="561"/>
      <c r="E53" s="561"/>
      <c r="F53" s="561"/>
      <c r="G53" s="562" t="s">
        <v>791</v>
      </c>
      <c r="H53" s="563"/>
      <c r="I53" s="563"/>
      <c r="J53" s="563"/>
      <c r="K53" s="563"/>
      <c r="L53" s="563"/>
      <c r="M53" s="563"/>
      <c r="N53" s="563"/>
      <c r="O53" s="563"/>
      <c r="P53" s="563"/>
      <c r="Q53" s="563"/>
      <c r="R53" s="563"/>
      <c r="S53" s="563"/>
      <c r="T53" s="563"/>
      <c r="U53" s="563"/>
      <c r="V53" s="563"/>
      <c r="W53" s="563"/>
      <c r="X53" s="563"/>
      <c r="Y53" s="563"/>
      <c r="Z53" s="563"/>
      <c r="AA53" s="563"/>
      <c r="AB53" s="563"/>
      <c r="AC53" s="564"/>
      <c r="AD53" s="559">
        <v>5</v>
      </c>
      <c r="AE53" s="559"/>
      <c r="AF53" s="559"/>
      <c r="AG53" s="559"/>
      <c r="AH53" s="559"/>
      <c r="AI53" s="559"/>
      <c r="AJ53" s="559"/>
      <c r="AK53" s="559"/>
      <c r="AL53" s="559"/>
      <c r="AM53" s="559"/>
      <c r="AN53" s="559"/>
      <c r="AO53" s="559"/>
      <c r="AP53" s="559"/>
      <c r="AQ53" s="559"/>
      <c r="AR53" s="559"/>
      <c r="AS53" s="559"/>
      <c r="AT53" s="555">
        <f t="shared" si="49"/>
        <v>44256.6</v>
      </c>
      <c r="AU53" s="559"/>
      <c r="AV53" s="559"/>
      <c r="AW53" s="559"/>
      <c r="AX53" s="559"/>
      <c r="AY53" s="559"/>
      <c r="AZ53" s="559"/>
      <c r="BA53" s="559"/>
      <c r="BB53" s="559"/>
      <c r="BC53" s="559"/>
      <c r="BD53" s="559"/>
      <c r="BE53" s="559"/>
      <c r="BF53" s="559"/>
      <c r="BG53" s="559"/>
      <c r="BH53" s="559"/>
      <c r="BI53" s="559"/>
      <c r="BJ53" s="559"/>
      <c r="BK53" s="555">
        <v>8574</v>
      </c>
      <c r="BL53" s="555"/>
      <c r="BM53" s="555"/>
      <c r="BN53" s="555"/>
      <c r="BO53" s="555"/>
      <c r="BP53" s="555"/>
      <c r="BQ53" s="555"/>
      <c r="BR53" s="555"/>
      <c r="BS53" s="555"/>
      <c r="BT53" s="555"/>
      <c r="BU53" s="555"/>
      <c r="BV53" s="555"/>
      <c r="BW53" s="555"/>
      <c r="BX53" s="555"/>
      <c r="BY53" s="555"/>
      <c r="BZ53" s="555"/>
      <c r="CA53" s="555"/>
      <c r="CB53" s="555"/>
      <c r="CC53" s="555">
        <v>21089.599999999999</v>
      </c>
      <c r="CD53" s="555"/>
      <c r="CE53" s="555"/>
      <c r="CF53" s="555"/>
      <c r="CG53" s="555"/>
      <c r="CH53" s="555"/>
      <c r="CI53" s="555"/>
      <c r="CJ53" s="555"/>
      <c r="CK53" s="555"/>
      <c r="CL53" s="555"/>
      <c r="CM53" s="555"/>
      <c r="CN53" s="555"/>
      <c r="CO53" s="555"/>
      <c r="CP53" s="555"/>
      <c r="CQ53" s="555"/>
      <c r="CR53" s="555"/>
      <c r="CS53" s="555"/>
      <c r="CT53" s="555"/>
      <c r="CU53" s="555"/>
      <c r="CV53" s="555">
        <v>14593</v>
      </c>
      <c r="CW53" s="555"/>
      <c r="CX53" s="555"/>
      <c r="CY53" s="555"/>
      <c r="CZ53" s="555"/>
      <c r="DA53" s="555"/>
      <c r="DB53" s="555"/>
      <c r="DC53" s="555"/>
      <c r="DD53" s="555"/>
      <c r="DE53" s="555"/>
      <c r="DF53" s="555"/>
      <c r="DG53" s="555"/>
      <c r="DH53" s="555"/>
      <c r="DI53" s="555"/>
      <c r="DJ53" s="555"/>
      <c r="DK53" s="555"/>
      <c r="DL53" s="555"/>
      <c r="DM53" s="555"/>
      <c r="DN53" s="555">
        <f t="shared" si="50"/>
        <v>12978.215384615383</v>
      </c>
      <c r="DO53" s="555"/>
      <c r="DP53" s="555"/>
      <c r="DQ53" s="555"/>
      <c r="DR53" s="555"/>
      <c r="DS53" s="555"/>
      <c r="DT53" s="555"/>
      <c r="DU53" s="555"/>
      <c r="DV53" s="555"/>
      <c r="DW53" s="555"/>
      <c r="DX53" s="555"/>
      <c r="DY53" s="555"/>
      <c r="DZ53" s="555"/>
      <c r="EA53" s="555"/>
      <c r="EB53" s="555"/>
      <c r="EC53" s="555"/>
      <c r="ED53" s="555">
        <f t="shared" si="51"/>
        <v>8111.3846153846143</v>
      </c>
      <c r="EE53" s="555"/>
      <c r="EF53" s="555"/>
      <c r="EG53" s="555"/>
      <c r="EH53" s="555"/>
      <c r="EI53" s="555"/>
      <c r="EJ53" s="555"/>
      <c r="EK53" s="555"/>
      <c r="EL53" s="555"/>
      <c r="EM53" s="555"/>
      <c r="EN53" s="555"/>
      <c r="EO53" s="555"/>
      <c r="EP53" s="555"/>
      <c r="EQ53" s="555"/>
      <c r="ER53" s="555"/>
      <c r="ES53" s="555"/>
      <c r="ET53" s="555">
        <f t="shared" si="52"/>
        <v>2655396</v>
      </c>
      <c r="EU53" s="555"/>
      <c r="EV53" s="555"/>
      <c r="EW53" s="555"/>
      <c r="EX53" s="555"/>
      <c r="EY53" s="555"/>
      <c r="EZ53" s="555"/>
      <c r="FA53" s="555"/>
      <c r="FB53" s="555"/>
      <c r="FC53" s="555"/>
      <c r="FD53" s="555"/>
      <c r="FE53" s="555"/>
      <c r="FF53" s="555"/>
      <c r="FG53" s="555"/>
      <c r="FH53" s="555"/>
      <c r="FI53" s="555"/>
      <c r="FJ53" s="555"/>
      <c r="FO53" s="547"/>
      <c r="FP53" s="548"/>
      <c r="FQ53" s="548"/>
      <c r="FR53" s="548"/>
      <c r="FS53" s="548"/>
      <c r="FT53" s="548"/>
      <c r="FU53" s="548"/>
      <c r="FV53" s="548"/>
      <c r="FW53" s="548"/>
      <c r="FX53" s="548"/>
      <c r="FY53" s="548"/>
      <c r="FZ53" s="548"/>
      <c r="GA53" s="548"/>
      <c r="GB53" s="548"/>
      <c r="GC53" s="548"/>
      <c r="GD53" s="548"/>
      <c r="GE53" s="548"/>
      <c r="GF53" s="548"/>
      <c r="GG53" s="548"/>
    </row>
    <row r="54" spans="1:190" s="214" customFormat="1" x14ac:dyDescent="0.25">
      <c r="A54" s="561" t="s">
        <v>679</v>
      </c>
      <c r="B54" s="561"/>
      <c r="C54" s="561"/>
      <c r="D54" s="561"/>
      <c r="E54" s="561"/>
      <c r="F54" s="561"/>
      <c r="G54" s="562" t="s">
        <v>792</v>
      </c>
      <c r="H54" s="563"/>
      <c r="I54" s="563"/>
      <c r="J54" s="563"/>
      <c r="K54" s="563"/>
      <c r="L54" s="563"/>
      <c r="M54" s="563"/>
      <c r="N54" s="563"/>
      <c r="O54" s="563"/>
      <c r="P54" s="563"/>
      <c r="Q54" s="563"/>
      <c r="R54" s="563"/>
      <c r="S54" s="563"/>
      <c r="T54" s="563"/>
      <c r="U54" s="563"/>
      <c r="V54" s="563"/>
      <c r="W54" s="563"/>
      <c r="X54" s="563"/>
      <c r="Y54" s="563"/>
      <c r="Z54" s="563"/>
      <c r="AA54" s="563"/>
      <c r="AB54" s="563"/>
      <c r="AC54" s="564"/>
      <c r="AD54" s="559">
        <v>4</v>
      </c>
      <c r="AE54" s="559"/>
      <c r="AF54" s="559"/>
      <c r="AG54" s="559"/>
      <c r="AH54" s="559"/>
      <c r="AI54" s="559"/>
      <c r="AJ54" s="559"/>
      <c r="AK54" s="559"/>
      <c r="AL54" s="559"/>
      <c r="AM54" s="559"/>
      <c r="AN54" s="559"/>
      <c r="AO54" s="559"/>
      <c r="AP54" s="559"/>
      <c r="AQ54" s="559"/>
      <c r="AR54" s="559"/>
      <c r="AS54" s="559"/>
      <c r="AT54" s="555">
        <f t="shared" si="49"/>
        <v>44256.6</v>
      </c>
      <c r="AU54" s="559"/>
      <c r="AV54" s="559"/>
      <c r="AW54" s="559"/>
      <c r="AX54" s="559"/>
      <c r="AY54" s="559"/>
      <c r="AZ54" s="559"/>
      <c r="BA54" s="559"/>
      <c r="BB54" s="559"/>
      <c r="BC54" s="559"/>
      <c r="BD54" s="559"/>
      <c r="BE54" s="559"/>
      <c r="BF54" s="559"/>
      <c r="BG54" s="559"/>
      <c r="BH54" s="559"/>
      <c r="BI54" s="559"/>
      <c r="BJ54" s="559"/>
      <c r="BK54" s="555">
        <v>8574</v>
      </c>
      <c r="BL54" s="555"/>
      <c r="BM54" s="555"/>
      <c r="BN54" s="555"/>
      <c r="BO54" s="555"/>
      <c r="BP54" s="555"/>
      <c r="BQ54" s="555"/>
      <c r="BR54" s="555"/>
      <c r="BS54" s="555"/>
      <c r="BT54" s="555"/>
      <c r="BU54" s="555"/>
      <c r="BV54" s="555"/>
      <c r="BW54" s="555"/>
      <c r="BX54" s="555"/>
      <c r="BY54" s="555"/>
      <c r="BZ54" s="555"/>
      <c r="CA54" s="555"/>
      <c r="CB54" s="555"/>
      <c r="CC54" s="555">
        <v>21089.599999999999</v>
      </c>
      <c r="CD54" s="555"/>
      <c r="CE54" s="555"/>
      <c r="CF54" s="555"/>
      <c r="CG54" s="555"/>
      <c r="CH54" s="555"/>
      <c r="CI54" s="555"/>
      <c r="CJ54" s="555"/>
      <c r="CK54" s="555"/>
      <c r="CL54" s="555"/>
      <c r="CM54" s="555"/>
      <c r="CN54" s="555"/>
      <c r="CO54" s="555"/>
      <c r="CP54" s="555"/>
      <c r="CQ54" s="555"/>
      <c r="CR54" s="555"/>
      <c r="CS54" s="555"/>
      <c r="CT54" s="555"/>
      <c r="CU54" s="555"/>
      <c r="CV54" s="555">
        <v>14593</v>
      </c>
      <c r="CW54" s="555"/>
      <c r="CX54" s="555"/>
      <c r="CY54" s="555"/>
      <c r="CZ54" s="555"/>
      <c r="DA54" s="555"/>
      <c r="DB54" s="555"/>
      <c r="DC54" s="555"/>
      <c r="DD54" s="555"/>
      <c r="DE54" s="555"/>
      <c r="DF54" s="555"/>
      <c r="DG54" s="555"/>
      <c r="DH54" s="555"/>
      <c r="DI54" s="555"/>
      <c r="DJ54" s="555"/>
      <c r="DK54" s="555"/>
      <c r="DL54" s="555"/>
      <c r="DM54" s="555"/>
      <c r="DN54" s="555">
        <f t="shared" si="50"/>
        <v>12978.215384615383</v>
      </c>
      <c r="DO54" s="555"/>
      <c r="DP54" s="555"/>
      <c r="DQ54" s="555"/>
      <c r="DR54" s="555"/>
      <c r="DS54" s="555"/>
      <c r="DT54" s="555"/>
      <c r="DU54" s="555"/>
      <c r="DV54" s="555"/>
      <c r="DW54" s="555"/>
      <c r="DX54" s="555"/>
      <c r="DY54" s="555"/>
      <c r="DZ54" s="555"/>
      <c r="EA54" s="555"/>
      <c r="EB54" s="555"/>
      <c r="EC54" s="555"/>
      <c r="ED54" s="555">
        <f t="shared" si="51"/>
        <v>8111.3846153846143</v>
      </c>
      <c r="EE54" s="555"/>
      <c r="EF54" s="555"/>
      <c r="EG54" s="555"/>
      <c r="EH54" s="555"/>
      <c r="EI54" s="555"/>
      <c r="EJ54" s="555"/>
      <c r="EK54" s="555"/>
      <c r="EL54" s="555"/>
      <c r="EM54" s="555"/>
      <c r="EN54" s="555"/>
      <c r="EO54" s="555"/>
      <c r="EP54" s="555"/>
      <c r="EQ54" s="555"/>
      <c r="ER54" s="555"/>
      <c r="ES54" s="555"/>
      <c r="ET54" s="555">
        <f t="shared" si="52"/>
        <v>2124316.7999999998</v>
      </c>
      <c r="EU54" s="555"/>
      <c r="EV54" s="555"/>
      <c r="EW54" s="555"/>
      <c r="EX54" s="555"/>
      <c r="EY54" s="555"/>
      <c r="EZ54" s="555"/>
      <c r="FA54" s="555"/>
      <c r="FB54" s="555"/>
      <c r="FC54" s="555"/>
      <c r="FD54" s="555"/>
      <c r="FE54" s="555"/>
      <c r="FF54" s="555"/>
      <c r="FG54" s="555"/>
      <c r="FH54" s="555"/>
      <c r="FI54" s="555"/>
      <c r="FJ54" s="555"/>
      <c r="FO54" s="547"/>
      <c r="FP54" s="548"/>
      <c r="FQ54" s="548"/>
      <c r="FR54" s="548"/>
      <c r="FS54" s="548"/>
      <c r="FT54" s="548"/>
      <c r="FU54" s="548"/>
      <c r="FV54" s="548"/>
      <c r="FW54" s="548"/>
      <c r="FX54" s="548"/>
      <c r="FY54" s="548"/>
      <c r="FZ54" s="548"/>
      <c r="GA54" s="548"/>
      <c r="GB54" s="548"/>
      <c r="GC54" s="548"/>
      <c r="GD54" s="548"/>
      <c r="GE54" s="548"/>
      <c r="GF54" s="548"/>
      <c r="GG54" s="548"/>
    </row>
    <row r="55" spans="1:190" s="214" customFormat="1" ht="25.5" customHeight="1" x14ac:dyDescent="0.25">
      <c r="A55" s="561" t="s">
        <v>680</v>
      </c>
      <c r="B55" s="561"/>
      <c r="C55" s="561"/>
      <c r="D55" s="561"/>
      <c r="E55" s="561"/>
      <c r="F55" s="561"/>
      <c r="G55" s="562" t="s">
        <v>793</v>
      </c>
      <c r="H55" s="563"/>
      <c r="I55" s="563"/>
      <c r="J55" s="563"/>
      <c r="K55" s="563"/>
      <c r="L55" s="563"/>
      <c r="M55" s="563"/>
      <c r="N55" s="563"/>
      <c r="O55" s="563"/>
      <c r="P55" s="563"/>
      <c r="Q55" s="563"/>
      <c r="R55" s="563"/>
      <c r="S55" s="563"/>
      <c r="T55" s="563"/>
      <c r="U55" s="563"/>
      <c r="V55" s="563"/>
      <c r="W55" s="563"/>
      <c r="X55" s="563"/>
      <c r="Y55" s="563"/>
      <c r="Z55" s="563"/>
      <c r="AA55" s="563"/>
      <c r="AB55" s="563"/>
      <c r="AC55" s="564"/>
      <c r="AD55" s="559">
        <v>1.7</v>
      </c>
      <c r="AE55" s="559"/>
      <c r="AF55" s="559"/>
      <c r="AG55" s="559"/>
      <c r="AH55" s="559"/>
      <c r="AI55" s="559"/>
      <c r="AJ55" s="559"/>
      <c r="AK55" s="559"/>
      <c r="AL55" s="559"/>
      <c r="AM55" s="559"/>
      <c r="AN55" s="559"/>
      <c r="AO55" s="559"/>
      <c r="AP55" s="559"/>
      <c r="AQ55" s="559"/>
      <c r="AR55" s="559"/>
      <c r="AS55" s="559"/>
      <c r="AT55" s="555">
        <f t="shared" si="49"/>
        <v>44256.6</v>
      </c>
      <c r="AU55" s="559"/>
      <c r="AV55" s="559"/>
      <c r="AW55" s="559"/>
      <c r="AX55" s="559"/>
      <c r="AY55" s="559"/>
      <c r="AZ55" s="559"/>
      <c r="BA55" s="559"/>
      <c r="BB55" s="559"/>
      <c r="BC55" s="559"/>
      <c r="BD55" s="559"/>
      <c r="BE55" s="559"/>
      <c r="BF55" s="559"/>
      <c r="BG55" s="559"/>
      <c r="BH55" s="559"/>
      <c r="BI55" s="559"/>
      <c r="BJ55" s="559"/>
      <c r="BK55" s="555">
        <v>8932</v>
      </c>
      <c r="BL55" s="555"/>
      <c r="BM55" s="555"/>
      <c r="BN55" s="555"/>
      <c r="BO55" s="555"/>
      <c r="BP55" s="555"/>
      <c r="BQ55" s="555"/>
      <c r="BR55" s="555"/>
      <c r="BS55" s="555"/>
      <c r="BT55" s="555"/>
      <c r="BU55" s="555"/>
      <c r="BV55" s="555"/>
      <c r="BW55" s="555"/>
      <c r="BX55" s="555"/>
      <c r="BY55" s="555"/>
      <c r="BZ55" s="555"/>
      <c r="CA55" s="555"/>
      <c r="CB55" s="555"/>
      <c r="CC55" s="555">
        <v>21031.599999999999</v>
      </c>
      <c r="CD55" s="555"/>
      <c r="CE55" s="555"/>
      <c r="CF55" s="555"/>
      <c r="CG55" s="555"/>
      <c r="CH55" s="555"/>
      <c r="CI55" s="555"/>
      <c r="CJ55" s="555"/>
      <c r="CK55" s="555"/>
      <c r="CL55" s="555"/>
      <c r="CM55" s="555"/>
      <c r="CN55" s="555"/>
      <c r="CO55" s="555"/>
      <c r="CP55" s="555"/>
      <c r="CQ55" s="555"/>
      <c r="CR55" s="555"/>
      <c r="CS55" s="555"/>
      <c r="CT55" s="555"/>
      <c r="CU55" s="555"/>
      <c r="CV55" s="555">
        <v>14293</v>
      </c>
      <c r="CW55" s="555"/>
      <c r="CX55" s="555"/>
      <c r="CY55" s="555"/>
      <c r="CZ55" s="555"/>
      <c r="DA55" s="555"/>
      <c r="DB55" s="555"/>
      <c r="DC55" s="555"/>
      <c r="DD55" s="555"/>
      <c r="DE55" s="555"/>
      <c r="DF55" s="555"/>
      <c r="DG55" s="555"/>
      <c r="DH55" s="555"/>
      <c r="DI55" s="555"/>
      <c r="DJ55" s="555"/>
      <c r="DK55" s="555"/>
      <c r="DL55" s="555"/>
      <c r="DM55" s="555"/>
      <c r="DN55" s="555">
        <f t="shared" si="50"/>
        <v>12942.523076923077</v>
      </c>
      <c r="DO55" s="555"/>
      <c r="DP55" s="555"/>
      <c r="DQ55" s="555"/>
      <c r="DR55" s="555"/>
      <c r="DS55" s="555"/>
      <c r="DT55" s="555"/>
      <c r="DU55" s="555"/>
      <c r="DV55" s="555"/>
      <c r="DW55" s="555"/>
      <c r="DX55" s="555"/>
      <c r="DY55" s="555"/>
      <c r="DZ55" s="555"/>
      <c r="EA55" s="555"/>
      <c r="EB55" s="555"/>
      <c r="EC55" s="555"/>
      <c r="ED55" s="555">
        <f t="shared" si="51"/>
        <v>8089.076923076922</v>
      </c>
      <c r="EE55" s="555"/>
      <c r="EF55" s="555"/>
      <c r="EG55" s="555"/>
      <c r="EH55" s="555"/>
      <c r="EI55" s="555"/>
      <c r="EJ55" s="555"/>
      <c r="EK55" s="555"/>
      <c r="EL55" s="555"/>
      <c r="EM55" s="555"/>
      <c r="EN55" s="555"/>
      <c r="EO55" s="555"/>
      <c r="EP55" s="555"/>
      <c r="EQ55" s="555"/>
      <c r="ER55" s="555"/>
      <c r="ES55" s="555"/>
      <c r="ET55" s="555">
        <f t="shared" si="52"/>
        <v>902834.64</v>
      </c>
      <c r="EU55" s="555"/>
      <c r="EV55" s="555"/>
      <c r="EW55" s="555"/>
      <c r="EX55" s="555"/>
      <c r="EY55" s="555"/>
      <c r="EZ55" s="555"/>
      <c r="FA55" s="555"/>
      <c r="FB55" s="555"/>
      <c r="FC55" s="555"/>
      <c r="FD55" s="555"/>
      <c r="FE55" s="555"/>
      <c r="FF55" s="555"/>
      <c r="FG55" s="555"/>
      <c r="FH55" s="555"/>
      <c r="FI55" s="555"/>
      <c r="FJ55" s="555"/>
      <c r="FO55" s="547"/>
      <c r="FP55" s="548"/>
      <c r="FQ55" s="548"/>
      <c r="FR55" s="548"/>
      <c r="FS55" s="548"/>
      <c r="FT55" s="548"/>
      <c r="FU55" s="548"/>
      <c r="FV55" s="548"/>
      <c r="FW55" s="548"/>
      <c r="FX55" s="548"/>
      <c r="FY55" s="548"/>
      <c r="FZ55" s="548"/>
      <c r="GA55" s="548"/>
      <c r="GB55" s="548"/>
      <c r="GC55" s="548"/>
      <c r="GD55" s="548"/>
      <c r="GE55" s="548"/>
      <c r="GF55" s="548"/>
      <c r="GG55" s="548"/>
    </row>
    <row r="56" spans="1:190" s="214" customFormat="1" x14ac:dyDescent="0.25">
      <c r="A56" s="561" t="s">
        <v>839</v>
      </c>
      <c r="B56" s="561"/>
      <c r="C56" s="561"/>
      <c r="D56" s="561"/>
      <c r="E56" s="561"/>
      <c r="F56" s="561"/>
      <c r="G56" s="562" t="s">
        <v>794</v>
      </c>
      <c r="H56" s="563"/>
      <c r="I56" s="563"/>
      <c r="J56" s="563"/>
      <c r="K56" s="563"/>
      <c r="L56" s="563"/>
      <c r="M56" s="563"/>
      <c r="N56" s="563"/>
      <c r="O56" s="563"/>
      <c r="P56" s="563"/>
      <c r="Q56" s="563"/>
      <c r="R56" s="563"/>
      <c r="S56" s="563"/>
      <c r="T56" s="563"/>
      <c r="U56" s="563"/>
      <c r="V56" s="563"/>
      <c r="W56" s="563"/>
      <c r="X56" s="563"/>
      <c r="Y56" s="563"/>
      <c r="Z56" s="563"/>
      <c r="AA56" s="563"/>
      <c r="AB56" s="563"/>
      <c r="AC56" s="564"/>
      <c r="AD56" s="559">
        <v>9</v>
      </c>
      <c r="AE56" s="559"/>
      <c r="AF56" s="559"/>
      <c r="AG56" s="559"/>
      <c r="AH56" s="559"/>
      <c r="AI56" s="559"/>
      <c r="AJ56" s="559"/>
      <c r="AK56" s="559"/>
      <c r="AL56" s="559"/>
      <c r="AM56" s="559"/>
      <c r="AN56" s="559"/>
      <c r="AO56" s="559"/>
      <c r="AP56" s="559"/>
      <c r="AQ56" s="559"/>
      <c r="AR56" s="559"/>
      <c r="AS56" s="559"/>
      <c r="AT56" s="555">
        <f t="shared" si="49"/>
        <v>44256.6</v>
      </c>
      <c r="AU56" s="559"/>
      <c r="AV56" s="559"/>
      <c r="AW56" s="559"/>
      <c r="AX56" s="559"/>
      <c r="AY56" s="559"/>
      <c r="AZ56" s="559"/>
      <c r="BA56" s="559"/>
      <c r="BB56" s="559"/>
      <c r="BC56" s="559"/>
      <c r="BD56" s="559"/>
      <c r="BE56" s="559"/>
      <c r="BF56" s="559"/>
      <c r="BG56" s="559"/>
      <c r="BH56" s="559"/>
      <c r="BI56" s="559"/>
      <c r="BJ56" s="559"/>
      <c r="BK56" s="555">
        <v>8574</v>
      </c>
      <c r="BL56" s="555"/>
      <c r="BM56" s="555"/>
      <c r="BN56" s="555"/>
      <c r="BO56" s="555"/>
      <c r="BP56" s="555"/>
      <c r="BQ56" s="555"/>
      <c r="BR56" s="555"/>
      <c r="BS56" s="555"/>
      <c r="BT56" s="555"/>
      <c r="BU56" s="555"/>
      <c r="BV56" s="555"/>
      <c r="BW56" s="555"/>
      <c r="BX56" s="555"/>
      <c r="BY56" s="555"/>
      <c r="BZ56" s="555"/>
      <c r="CA56" s="555"/>
      <c r="CB56" s="555"/>
      <c r="CC56" s="555">
        <v>21089.599999999999</v>
      </c>
      <c r="CD56" s="555"/>
      <c r="CE56" s="555"/>
      <c r="CF56" s="555"/>
      <c r="CG56" s="555"/>
      <c r="CH56" s="555"/>
      <c r="CI56" s="555"/>
      <c r="CJ56" s="555"/>
      <c r="CK56" s="555"/>
      <c r="CL56" s="555"/>
      <c r="CM56" s="555"/>
      <c r="CN56" s="555"/>
      <c r="CO56" s="555"/>
      <c r="CP56" s="555"/>
      <c r="CQ56" s="555"/>
      <c r="CR56" s="555"/>
      <c r="CS56" s="555"/>
      <c r="CT56" s="555"/>
      <c r="CU56" s="555"/>
      <c r="CV56" s="555">
        <v>14593</v>
      </c>
      <c r="CW56" s="555"/>
      <c r="CX56" s="555"/>
      <c r="CY56" s="555"/>
      <c r="CZ56" s="555"/>
      <c r="DA56" s="555"/>
      <c r="DB56" s="555"/>
      <c r="DC56" s="555"/>
      <c r="DD56" s="555"/>
      <c r="DE56" s="555"/>
      <c r="DF56" s="555"/>
      <c r="DG56" s="555"/>
      <c r="DH56" s="555"/>
      <c r="DI56" s="555"/>
      <c r="DJ56" s="555"/>
      <c r="DK56" s="555"/>
      <c r="DL56" s="555"/>
      <c r="DM56" s="555"/>
      <c r="DN56" s="555">
        <f t="shared" si="50"/>
        <v>12978.215384615383</v>
      </c>
      <c r="DO56" s="555"/>
      <c r="DP56" s="555"/>
      <c r="DQ56" s="555"/>
      <c r="DR56" s="555"/>
      <c r="DS56" s="555"/>
      <c r="DT56" s="555"/>
      <c r="DU56" s="555"/>
      <c r="DV56" s="555"/>
      <c r="DW56" s="555"/>
      <c r="DX56" s="555"/>
      <c r="DY56" s="555"/>
      <c r="DZ56" s="555"/>
      <c r="EA56" s="555"/>
      <c r="EB56" s="555"/>
      <c r="EC56" s="555"/>
      <c r="ED56" s="555">
        <f t="shared" si="51"/>
        <v>8111.3846153846143</v>
      </c>
      <c r="EE56" s="555"/>
      <c r="EF56" s="555"/>
      <c r="EG56" s="555"/>
      <c r="EH56" s="555"/>
      <c r="EI56" s="555"/>
      <c r="EJ56" s="555"/>
      <c r="EK56" s="555"/>
      <c r="EL56" s="555"/>
      <c r="EM56" s="555"/>
      <c r="EN56" s="555"/>
      <c r="EO56" s="555"/>
      <c r="EP56" s="555"/>
      <c r="EQ56" s="555"/>
      <c r="ER56" s="555"/>
      <c r="ES56" s="555"/>
      <c r="ET56" s="555">
        <f t="shared" si="52"/>
        <v>4779712.8</v>
      </c>
      <c r="EU56" s="555"/>
      <c r="EV56" s="555"/>
      <c r="EW56" s="555"/>
      <c r="EX56" s="555"/>
      <c r="EY56" s="555"/>
      <c r="EZ56" s="555"/>
      <c r="FA56" s="555"/>
      <c r="FB56" s="555"/>
      <c r="FC56" s="555"/>
      <c r="FD56" s="555"/>
      <c r="FE56" s="555"/>
      <c r="FF56" s="555"/>
      <c r="FG56" s="555"/>
      <c r="FH56" s="555"/>
      <c r="FI56" s="555"/>
      <c r="FJ56" s="555"/>
      <c r="FO56" s="547"/>
      <c r="FP56" s="548"/>
      <c r="FQ56" s="548"/>
      <c r="FR56" s="548"/>
      <c r="FS56" s="548"/>
      <c r="FT56" s="548"/>
      <c r="FU56" s="548"/>
      <c r="FV56" s="548"/>
      <c r="FW56" s="548"/>
      <c r="FX56" s="548"/>
      <c r="FY56" s="548"/>
      <c r="FZ56" s="548"/>
      <c r="GA56" s="548"/>
      <c r="GB56" s="548"/>
      <c r="GC56" s="548"/>
      <c r="GD56" s="548"/>
      <c r="GE56" s="548"/>
      <c r="GF56" s="548"/>
      <c r="GG56" s="548"/>
    </row>
    <row r="57" spans="1:190" s="214" customFormat="1" x14ac:dyDescent="0.25">
      <c r="A57" s="561" t="s">
        <v>840</v>
      </c>
      <c r="B57" s="561"/>
      <c r="C57" s="561"/>
      <c r="D57" s="561"/>
      <c r="E57" s="561"/>
      <c r="F57" s="561"/>
      <c r="G57" s="562" t="s">
        <v>795</v>
      </c>
      <c r="H57" s="563"/>
      <c r="I57" s="563"/>
      <c r="J57" s="563"/>
      <c r="K57" s="563"/>
      <c r="L57" s="563"/>
      <c r="M57" s="563"/>
      <c r="N57" s="563"/>
      <c r="O57" s="563"/>
      <c r="P57" s="563"/>
      <c r="Q57" s="563"/>
      <c r="R57" s="563"/>
      <c r="S57" s="563"/>
      <c r="T57" s="563"/>
      <c r="U57" s="563"/>
      <c r="V57" s="563"/>
      <c r="W57" s="563"/>
      <c r="X57" s="563"/>
      <c r="Y57" s="563"/>
      <c r="Z57" s="563"/>
      <c r="AA57" s="563"/>
      <c r="AB57" s="563"/>
      <c r="AC57" s="564"/>
      <c r="AD57" s="559">
        <v>1</v>
      </c>
      <c r="AE57" s="559"/>
      <c r="AF57" s="559"/>
      <c r="AG57" s="559"/>
      <c r="AH57" s="559"/>
      <c r="AI57" s="559"/>
      <c r="AJ57" s="559"/>
      <c r="AK57" s="559"/>
      <c r="AL57" s="559"/>
      <c r="AM57" s="559"/>
      <c r="AN57" s="559"/>
      <c r="AO57" s="559"/>
      <c r="AP57" s="559"/>
      <c r="AQ57" s="559"/>
      <c r="AR57" s="559"/>
      <c r="AS57" s="559"/>
      <c r="AT57" s="555">
        <f t="shared" si="49"/>
        <v>44256.6</v>
      </c>
      <c r="AU57" s="559"/>
      <c r="AV57" s="559"/>
      <c r="AW57" s="559"/>
      <c r="AX57" s="559"/>
      <c r="AY57" s="559"/>
      <c r="AZ57" s="559"/>
      <c r="BA57" s="559"/>
      <c r="BB57" s="559"/>
      <c r="BC57" s="559"/>
      <c r="BD57" s="559"/>
      <c r="BE57" s="559"/>
      <c r="BF57" s="559"/>
      <c r="BG57" s="559"/>
      <c r="BH57" s="559"/>
      <c r="BI57" s="559"/>
      <c r="BJ57" s="559"/>
      <c r="BK57" s="555">
        <v>8574</v>
      </c>
      <c r="BL57" s="555"/>
      <c r="BM57" s="555"/>
      <c r="BN57" s="555"/>
      <c r="BO57" s="555"/>
      <c r="BP57" s="555"/>
      <c r="BQ57" s="555"/>
      <c r="BR57" s="555"/>
      <c r="BS57" s="555"/>
      <c r="BT57" s="555"/>
      <c r="BU57" s="555"/>
      <c r="BV57" s="555"/>
      <c r="BW57" s="555"/>
      <c r="BX57" s="555"/>
      <c r="BY57" s="555"/>
      <c r="BZ57" s="555"/>
      <c r="CA57" s="555"/>
      <c r="CB57" s="555"/>
      <c r="CC57" s="555">
        <v>21089.599999999999</v>
      </c>
      <c r="CD57" s="555"/>
      <c r="CE57" s="555"/>
      <c r="CF57" s="555"/>
      <c r="CG57" s="555"/>
      <c r="CH57" s="555"/>
      <c r="CI57" s="555"/>
      <c r="CJ57" s="555"/>
      <c r="CK57" s="555"/>
      <c r="CL57" s="555"/>
      <c r="CM57" s="555"/>
      <c r="CN57" s="555"/>
      <c r="CO57" s="555"/>
      <c r="CP57" s="555"/>
      <c r="CQ57" s="555"/>
      <c r="CR57" s="555"/>
      <c r="CS57" s="555"/>
      <c r="CT57" s="555"/>
      <c r="CU57" s="555"/>
      <c r="CV57" s="555">
        <v>14593</v>
      </c>
      <c r="CW57" s="555"/>
      <c r="CX57" s="555"/>
      <c r="CY57" s="555"/>
      <c r="CZ57" s="555"/>
      <c r="DA57" s="555"/>
      <c r="DB57" s="555"/>
      <c r="DC57" s="555"/>
      <c r="DD57" s="555"/>
      <c r="DE57" s="555"/>
      <c r="DF57" s="555"/>
      <c r="DG57" s="555"/>
      <c r="DH57" s="555"/>
      <c r="DI57" s="555"/>
      <c r="DJ57" s="555"/>
      <c r="DK57" s="555"/>
      <c r="DL57" s="555"/>
      <c r="DM57" s="555"/>
      <c r="DN57" s="555">
        <f t="shared" si="50"/>
        <v>12978.215384615383</v>
      </c>
      <c r="DO57" s="555"/>
      <c r="DP57" s="555"/>
      <c r="DQ57" s="555"/>
      <c r="DR57" s="555"/>
      <c r="DS57" s="555"/>
      <c r="DT57" s="555"/>
      <c r="DU57" s="555"/>
      <c r="DV57" s="555"/>
      <c r="DW57" s="555"/>
      <c r="DX57" s="555"/>
      <c r="DY57" s="555"/>
      <c r="DZ57" s="555"/>
      <c r="EA57" s="555"/>
      <c r="EB57" s="555"/>
      <c r="EC57" s="555"/>
      <c r="ED57" s="555">
        <f t="shared" si="51"/>
        <v>8111.3846153846143</v>
      </c>
      <c r="EE57" s="555"/>
      <c r="EF57" s="555"/>
      <c r="EG57" s="555"/>
      <c r="EH57" s="555"/>
      <c r="EI57" s="555"/>
      <c r="EJ57" s="555"/>
      <c r="EK57" s="555"/>
      <c r="EL57" s="555"/>
      <c r="EM57" s="555"/>
      <c r="EN57" s="555"/>
      <c r="EO57" s="555"/>
      <c r="EP57" s="555"/>
      <c r="EQ57" s="555"/>
      <c r="ER57" s="555"/>
      <c r="ES57" s="555"/>
      <c r="ET57" s="555">
        <f t="shared" si="52"/>
        <v>531079.19999999995</v>
      </c>
      <c r="EU57" s="555"/>
      <c r="EV57" s="555"/>
      <c r="EW57" s="555"/>
      <c r="EX57" s="555"/>
      <c r="EY57" s="555"/>
      <c r="EZ57" s="555"/>
      <c r="FA57" s="555"/>
      <c r="FB57" s="555"/>
      <c r="FC57" s="555"/>
      <c r="FD57" s="555"/>
      <c r="FE57" s="555"/>
      <c r="FF57" s="555"/>
      <c r="FG57" s="555"/>
      <c r="FH57" s="555"/>
      <c r="FI57" s="555"/>
      <c r="FJ57" s="555"/>
      <c r="FO57" s="547"/>
      <c r="FP57" s="548"/>
      <c r="FQ57" s="548"/>
      <c r="FR57" s="548"/>
      <c r="FS57" s="548"/>
      <c r="FT57" s="548"/>
      <c r="FU57" s="548"/>
      <c r="FV57" s="548"/>
      <c r="FW57" s="548"/>
      <c r="FX57" s="548"/>
      <c r="FY57" s="548"/>
      <c r="FZ57" s="548"/>
      <c r="GA57" s="548"/>
      <c r="GB57" s="548"/>
      <c r="GC57" s="548"/>
      <c r="GD57" s="548"/>
      <c r="GE57" s="548"/>
      <c r="GF57" s="548"/>
      <c r="GG57" s="548"/>
    </row>
    <row r="58" spans="1:190" s="214" customFormat="1" x14ac:dyDescent="0.25">
      <c r="A58" s="561" t="s">
        <v>841</v>
      </c>
      <c r="B58" s="561"/>
      <c r="C58" s="561"/>
      <c r="D58" s="561"/>
      <c r="E58" s="561"/>
      <c r="F58" s="561"/>
      <c r="G58" s="562" t="s">
        <v>833</v>
      </c>
      <c r="H58" s="563"/>
      <c r="I58" s="563"/>
      <c r="J58" s="563"/>
      <c r="K58" s="563"/>
      <c r="L58" s="563"/>
      <c r="M58" s="563"/>
      <c r="N58" s="563"/>
      <c r="O58" s="563"/>
      <c r="P58" s="563"/>
      <c r="Q58" s="563"/>
      <c r="R58" s="563"/>
      <c r="S58" s="563"/>
      <c r="T58" s="563"/>
      <c r="U58" s="563"/>
      <c r="V58" s="563"/>
      <c r="W58" s="563"/>
      <c r="X58" s="563"/>
      <c r="Y58" s="563"/>
      <c r="Z58" s="563"/>
      <c r="AA58" s="563"/>
      <c r="AB58" s="563"/>
      <c r="AC58" s="564"/>
      <c r="AD58" s="559">
        <v>1</v>
      </c>
      <c r="AE58" s="559"/>
      <c r="AF58" s="559"/>
      <c r="AG58" s="559"/>
      <c r="AH58" s="559"/>
      <c r="AI58" s="559"/>
      <c r="AJ58" s="559"/>
      <c r="AK58" s="559"/>
      <c r="AL58" s="559"/>
      <c r="AM58" s="559"/>
      <c r="AN58" s="559"/>
      <c r="AO58" s="559"/>
      <c r="AP58" s="559"/>
      <c r="AQ58" s="559"/>
      <c r="AR58" s="559"/>
      <c r="AS58" s="559"/>
      <c r="AT58" s="555">
        <f t="shared" ref="AT58" si="53">BK58+CC58+CV58</f>
        <v>44256.6</v>
      </c>
      <c r="AU58" s="559"/>
      <c r="AV58" s="559"/>
      <c r="AW58" s="559"/>
      <c r="AX58" s="559"/>
      <c r="AY58" s="559"/>
      <c r="AZ58" s="559"/>
      <c r="BA58" s="559"/>
      <c r="BB58" s="559"/>
      <c r="BC58" s="559"/>
      <c r="BD58" s="559"/>
      <c r="BE58" s="559"/>
      <c r="BF58" s="559"/>
      <c r="BG58" s="559"/>
      <c r="BH58" s="559"/>
      <c r="BI58" s="559"/>
      <c r="BJ58" s="559"/>
      <c r="BK58" s="555">
        <v>8574</v>
      </c>
      <c r="BL58" s="555"/>
      <c r="BM58" s="555"/>
      <c r="BN58" s="555"/>
      <c r="BO58" s="555"/>
      <c r="BP58" s="555"/>
      <c r="BQ58" s="555"/>
      <c r="BR58" s="555"/>
      <c r="BS58" s="555"/>
      <c r="BT58" s="555"/>
      <c r="BU58" s="555"/>
      <c r="BV58" s="555"/>
      <c r="BW58" s="555"/>
      <c r="BX58" s="555"/>
      <c r="BY58" s="555"/>
      <c r="BZ58" s="555"/>
      <c r="CA58" s="555"/>
      <c r="CB58" s="555"/>
      <c r="CC58" s="555">
        <v>21089.599999999999</v>
      </c>
      <c r="CD58" s="555"/>
      <c r="CE58" s="555"/>
      <c r="CF58" s="555"/>
      <c r="CG58" s="555"/>
      <c r="CH58" s="555"/>
      <c r="CI58" s="555"/>
      <c r="CJ58" s="555"/>
      <c r="CK58" s="555"/>
      <c r="CL58" s="555"/>
      <c r="CM58" s="555"/>
      <c r="CN58" s="555"/>
      <c r="CO58" s="555"/>
      <c r="CP58" s="555"/>
      <c r="CQ58" s="555"/>
      <c r="CR58" s="555"/>
      <c r="CS58" s="555"/>
      <c r="CT58" s="555"/>
      <c r="CU58" s="555"/>
      <c r="CV58" s="555">
        <v>14593</v>
      </c>
      <c r="CW58" s="555"/>
      <c r="CX58" s="555"/>
      <c r="CY58" s="555"/>
      <c r="CZ58" s="555"/>
      <c r="DA58" s="555"/>
      <c r="DB58" s="555"/>
      <c r="DC58" s="555"/>
      <c r="DD58" s="555"/>
      <c r="DE58" s="555"/>
      <c r="DF58" s="555"/>
      <c r="DG58" s="555"/>
      <c r="DH58" s="555"/>
      <c r="DI58" s="555"/>
      <c r="DJ58" s="555"/>
      <c r="DK58" s="555"/>
      <c r="DL58" s="555"/>
      <c r="DM58" s="555"/>
      <c r="DN58" s="555">
        <f t="shared" ref="DN58" si="54">CC58/1.3*0.8</f>
        <v>12978.215384615383</v>
      </c>
      <c r="DO58" s="555"/>
      <c r="DP58" s="555"/>
      <c r="DQ58" s="555"/>
      <c r="DR58" s="555"/>
      <c r="DS58" s="555"/>
      <c r="DT58" s="555"/>
      <c r="DU58" s="555"/>
      <c r="DV58" s="555"/>
      <c r="DW58" s="555"/>
      <c r="DX58" s="555"/>
      <c r="DY58" s="555"/>
      <c r="DZ58" s="555"/>
      <c r="EA58" s="555"/>
      <c r="EB58" s="555"/>
      <c r="EC58" s="555"/>
      <c r="ED58" s="555">
        <f t="shared" ref="ED58" si="55">CC58/1.3*0.5</f>
        <v>8111.3846153846143</v>
      </c>
      <c r="EE58" s="555"/>
      <c r="EF58" s="555"/>
      <c r="EG58" s="555"/>
      <c r="EH58" s="555"/>
      <c r="EI58" s="555"/>
      <c r="EJ58" s="555"/>
      <c r="EK58" s="555"/>
      <c r="EL58" s="555"/>
      <c r="EM58" s="555"/>
      <c r="EN58" s="555"/>
      <c r="EO58" s="555"/>
      <c r="EP58" s="555"/>
      <c r="EQ58" s="555"/>
      <c r="ER58" s="555"/>
      <c r="ES58" s="555"/>
      <c r="ET58" s="555">
        <f t="shared" ref="ET58" si="56">AD58*AT58*12</f>
        <v>531079.19999999995</v>
      </c>
      <c r="EU58" s="555"/>
      <c r="EV58" s="555"/>
      <c r="EW58" s="555"/>
      <c r="EX58" s="555"/>
      <c r="EY58" s="555"/>
      <c r="EZ58" s="555"/>
      <c r="FA58" s="555"/>
      <c r="FB58" s="555"/>
      <c r="FC58" s="555"/>
      <c r="FD58" s="555"/>
      <c r="FE58" s="555"/>
      <c r="FF58" s="555"/>
      <c r="FG58" s="555"/>
      <c r="FH58" s="555"/>
      <c r="FI58" s="555"/>
      <c r="FJ58" s="555"/>
      <c r="FO58" s="547"/>
      <c r="FP58" s="548"/>
      <c r="FQ58" s="548"/>
      <c r="FR58" s="548"/>
      <c r="FS58" s="548"/>
      <c r="FT58" s="548"/>
      <c r="FU58" s="548"/>
      <c r="FV58" s="548"/>
      <c r="FW58" s="548"/>
      <c r="FX58" s="548"/>
      <c r="FY58" s="548"/>
      <c r="FZ58" s="548"/>
      <c r="GA58" s="548"/>
      <c r="GB58" s="548"/>
      <c r="GC58" s="548"/>
      <c r="GD58" s="548"/>
      <c r="GE58" s="548"/>
      <c r="GF58" s="548"/>
      <c r="GG58" s="548"/>
    </row>
    <row r="59" spans="1:190" s="214" customFormat="1" ht="24.75" customHeight="1" x14ac:dyDescent="0.25">
      <c r="A59" s="561" t="s">
        <v>842</v>
      </c>
      <c r="B59" s="561"/>
      <c r="C59" s="561"/>
      <c r="D59" s="561"/>
      <c r="E59" s="561"/>
      <c r="F59" s="561"/>
      <c r="G59" s="562" t="s">
        <v>834</v>
      </c>
      <c r="H59" s="563"/>
      <c r="I59" s="563"/>
      <c r="J59" s="563"/>
      <c r="K59" s="563"/>
      <c r="L59" s="563"/>
      <c r="M59" s="563"/>
      <c r="N59" s="563"/>
      <c r="O59" s="563"/>
      <c r="P59" s="563"/>
      <c r="Q59" s="563"/>
      <c r="R59" s="563"/>
      <c r="S59" s="563"/>
      <c r="T59" s="563"/>
      <c r="U59" s="563"/>
      <c r="V59" s="563"/>
      <c r="W59" s="563"/>
      <c r="X59" s="563"/>
      <c r="Y59" s="563"/>
      <c r="Z59" s="563"/>
      <c r="AA59" s="563"/>
      <c r="AB59" s="563"/>
      <c r="AC59" s="564"/>
      <c r="AD59" s="559">
        <v>0.5</v>
      </c>
      <c r="AE59" s="559"/>
      <c r="AF59" s="559"/>
      <c r="AG59" s="559"/>
      <c r="AH59" s="559"/>
      <c r="AI59" s="559"/>
      <c r="AJ59" s="559"/>
      <c r="AK59" s="559"/>
      <c r="AL59" s="559"/>
      <c r="AM59" s="559"/>
      <c r="AN59" s="559"/>
      <c r="AO59" s="559"/>
      <c r="AP59" s="559"/>
      <c r="AQ59" s="559"/>
      <c r="AR59" s="559"/>
      <c r="AS59" s="559"/>
      <c r="AT59" s="555">
        <f t="shared" ref="AT59" si="57">BK59+CC59+CV59</f>
        <v>44256.6</v>
      </c>
      <c r="AU59" s="559"/>
      <c r="AV59" s="559"/>
      <c r="AW59" s="559"/>
      <c r="AX59" s="559"/>
      <c r="AY59" s="559"/>
      <c r="AZ59" s="559"/>
      <c r="BA59" s="559"/>
      <c r="BB59" s="559"/>
      <c r="BC59" s="559"/>
      <c r="BD59" s="559"/>
      <c r="BE59" s="559"/>
      <c r="BF59" s="559"/>
      <c r="BG59" s="559"/>
      <c r="BH59" s="559"/>
      <c r="BI59" s="559"/>
      <c r="BJ59" s="559"/>
      <c r="BK59" s="555">
        <v>9192</v>
      </c>
      <c r="BL59" s="555"/>
      <c r="BM59" s="555"/>
      <c r="BN59" s="555"/>
      <c r="BO59" s="555"/>
      <c r="BP59" s="555"/>
      <c r="BQ59" s="555"/>
      <c r="BR59" s="555"/>
      <c r="BS59" s="555"/>
      <c r="BT59" s="555"/>
      <c r="BU59" s="555"/>
      <c r="BV59" s="555"/>
      <c r="BW59" s="555"/>
      <c r="BX59" s="555"/>
      <c r="BY59" s="555"/>
      <c r="BZ59" s="555"/>
      <c r="CA59" s="555"/>
      <c r="CB59" s="555"/>
      <c r="CC59" s="555">
        <v>20471.599999999999</v>
      </c>
      <c r="CD59" s="555"/>
      <c r="CE59" s="555"/>
      <c r="CF59" s="555"/>
      <c r="CG59" s="555"/>
      <c r="CH59" s="555"/>
      <c r="CI59" s="555"/>
      <c r="CJ59" s="555"/>
      <c r="CK59" s="555"/>
      <c r="CL59" s="555"/>
      <c r="CM59" s="555"/>
      <c r="CN59" s="555"/>
      <c r="CO59" s="555"/>
      <c r="CP59" s="555"/>
      <c r="CQ59" s="555"/>
      <c r="CR59" s="555"/>
      <c r="CS59" s="555"/>
      <c r="CT59" s="555"/>
      <c r="CU59" s="555"/>
      <c r="CV59" s="555">
        <v>14593</v>
      </c>
      <c r="CW59" s="555"/>
      <c r="CX59" s="555"/>
      <c r="CY59" s="555"/>
      <c r="CZ59" s="555"/>
      <c r="DA59" s="555"/>
      <c r="DB59" s="555"/>
      <c r="DC59" s="555"/>
      <c r="DD59" s="555"/>
      <c r="DE59" s="555"/>
      <c r="DF59" s="555"/>
      <c r="DG59" s="555"/>
      <c r="DH59" s="555"/>
      <c r="DI59" s="555"/>
      <c r="DJ59" s="555"/>
      <c r="DK59" s="555"/>
      <c r="DL59" s="555"/>
      <c r="DM59" s="555"/>
      <c r="DN59" s="555">
        <f t="shared" ref="DN59" si="58">CC59/1.3*0.8</f>
        <v>12597.907692307692</v>
      </c>
      <c r="DO59" s="555"/>
      <c r="DP59" s="555"/>
      <c r="DQ59" s="555"/>
      <c r="DR59" s="555"/>
      <c r="DS59" s="555"/>
      <c r="DT59" s="555"/>
      <c r="DU59" s="555"/>
      <c r="DV59" s="555"/>
      <c r="DW59" s="555"/>
      <c r="DX59" s="555"/>
      <c r="DY59" s="555"/>
      <c r="DZ59" s="555"/>
      <c r="EA59" s="555"/>
      <c r="EB59" s="555"/>
      <c r="EC59" s="555"/>
      <c r="ED59" s="555">
        <f t="shared" ref="ED59" si="59">CC59/1.3*0.5</f>
        <v>7873.6923076923067</v>
      </c>
      <c r="EE59" s="555"/>
      <c r="EF59" s="555"/>
      <c r="EG59" s="555"/>
      <c r="EH59" s="555"/>
      <c r="EI59" s="555"/>
      <c r="EJ59" s="555"/>
      <c r="EK59" s="555"/>
      <c r="EL59" s="555"/>
      <c r="EM59" s="555"/>
      <c r="EN59" s="555"/>
      <c r="EO59" s="555"/>
      <c r="EP59" s="555"/>
      <c r="EQ59" s="555"/>
      <c r="ER59" s="555"/>
      <c r="ES59" s="555"/>
      <c r="ET59" s="555">
        <f t="shared" ref="ET59" si="60">AD59*AT59*12</f>
        <v>265539.59999999998</v>
      </c>
      <c r="EU59" s="555"/>
      <c r="EV59" s="555"/>
      <c r="EW59" s="555"/>
      <c r="EX59" s="555"/>
      <c r="EY59" s="555"/>
      <c r="EZ59" s="555"/>
      <c r="FA59" s="555"/>
      <c r="FB59" s="555"/>
      <c r="FC59" s="555"/>
      <c r="FD59" s="555"/>
      <c r="FE59" s="555"/>
      <c r="FF59" s="555"/>
      <c r="FG59" s="555"/>
      <c r="FH59" s="555"/>
      <c r="FI59" s="555"/>
      <c r="FJ59" s="555"/>
      <c r="FO59" s="547"/>
      <c r="FP59" s="548"/>
      <c r="FQ59" s="548"/>
      <c r="FR59" s="548"/>
      <c r="FS59" s="548"/>
      <c r="FT59" s="548"/>
      <c r="FU59" s="548"/>
      <c r="FV59" s="548"/>
      <c r="FW59" s="548"/>
      <c r="FX59" s="548"/>
      <c r="FY59" s="548"/>
      <c r="FZ59" s="548"/>
      <c r="GA59" s="548"/>
      <c r="GB59" s="548"/>
      <c r="GC59" s="548"/>
      <c r="GD59" s="548"/>
      <c r="GE59" s="548"/>
      <c r="GF59" s="548"/>
      <c r="GG59" s="548"/>
    </row>
    <row r="60" spans="1:190" s="214" customFormat="1" x14ac:dyDescent="0.25">
      <c r="A60" s="561" t="s">
        <v>843</v>
      </c>
      <c r="B60" s="561"/>
      <c r="C60" s="561"/>
      <c r="D60" s="561"/>
      <c r="E60" s="561"/>
      <c r="F60" s="561"/>
      <c r="G60" s="562" t="s">
        <v>835</v>
      </c>
      <c r="H60" s="563"/>
      <c r="I60" s="563"/>
      <c r="J60" s="563"/>
      <c r="K60" s="563"/>
      <c r="L60" s="563"/>
      <c r="M60" s="563"/>
      <c r="N60" s="563"/>
      <c r="O60" s="563"/>
      <c r="P60" s="563"/>
      <c r="Q60" s="563"/>
      <c r="R60" s="563"/>
      <c r="S60" s="563"/>
      <c r="T60" s="563"/>
      <c r="U60" s="563"/>
      <c r="V60" s="563"/>
      <c r="W60" s="563"/>
      <c r="X60" s="563"/>
      <c r="Y60" s="563"/>
      <c r="Z60" s="563"/>
      <c r="AA60" s="563"/>
      <c r="AB60" s="563"/>
      <c r="AC60" s="564"/>
      <c r="AD60" s="559">
        <v>0.5</v>
      </c>
      <c r="AE60" s="559"/>
      <c r="AF60" s="559"/>
      <c r="AG60" s="559"/>
      <c r="AH60" s="559"/>
      <c r="AI60" s="559"/>
      <c r="AJ60" s="559"/>
      <c r="AK60" s="559"/>
      <c r="AL60" s="559"/>
      <c r="AM60" s="559"/>
      <c r="AN60" s="559"/>
      <c r="AO60" s="559"/>
      <c r="AP60" s="559"/>
      <c r="AQ60" s="559"/>
      <c r="AR60" s="559"/>
      <c r="AS60" s="559"/>
      <c r="AT60" s="555">
        <f t="shared" ref="AT60" si="61">BK60+CC60+CV60</f>
        <v>44256.6</v>
      </c>
      <c r="AU60" s="559"/>
      <c r="AV60" s="559"/>
      <c r="AW60" s="559"/>
      <c r="AX60" s="559"/>
      <c r="AY60" s="559"/>
      <c r="AZ60" s="559"/>
      <c r="BA60" s="559"/>
      <c r="BB60" s="559"/>
      <c r="BC60" s="559"/>
      <c r="BD60" s="559"/>
      <c r="BE60" s="559"/>
      <c r="BF60" s="559"/>
      <c r="BG60" s="559"/>
      <c r="BH60" s="559"/>
      <c r="BI60" s="559"/>
      <c r="BJ60" s="559"/>
      <c r="BK60" s="555">
        <v>8574</v>
      </c>
      <c r="BL60" s="555"/>
      <c r="BM60" s="555"/>
      <c r="BN60" s="555"/>
      <c r="BO60" s="555"/>
      <c r="BP60" s="555"/>
      <c r="BQ60" s="555"/>
      <c r="BR60" s="555"/>
      <c r="BS60" s="555"/>
      <c r="BT60" s="555"/>
      <c r="BU60" s="555"/>
      <c r="BV60" s="555"/>
      <c r="BW60" s="555"/>
      <c r="BX60" s="555"/>
      <c r="BY60" s="555"/>
      <c r="BZ60" s="555"/>
      <c r="CA60" s="555"/>
      <c r="CB60" s="555"/>
      <c r="CC60" s="555">
        <v>21089.599999999999</v>
      </c>
      <c r="CD60" s="555"/>
      <c r="CE60" s="555"/>
      <c r="CF60" s="555"/>
      <c r="CG60" s="555"/>
      <c r="CH60" s="555"/>
      <c r="CI60" s="555"/>
      <c r="CJ60" s="555"/>
      <c r="CK60" s="555"/>
      <c r="CL60" s="555"/>
      <c r="CM60" s="555"/>
      <c r="CN60" s="555"/>
      <c r="CO60" s="555"/>
      <c r="CP60" s="555"/>
      <c r="CQ60" s="555"/>
      <c r="CR60" s="555"/>
      <c r="CS60" s="555"/>
      <c r="CT60" s="555"/>
      <c r="CU60" s="555"/>
      <c r="CV60" s="555">
        <v>14593</v>
      </c>
      <c r="CW60" s="555"/>
      <c r="CX60" s="555"/>
      <c r="CY60" s="555"/>
      <c r="CZ60" s="555"/>
      <c r="DA60" s="555"/>
      <c r="DB60" s="555"/>
      <c r="DC60" s="555"/>
      <c r="DD60" s="555"/>
      <c r="DE60" s="555"/>
      <c r="DF60" s="555"/>
      <c r="DG60" s="555"/>
      <c r="DH60" s="555"/>
      <c r="DI60" s="555"/>
      <c r="DJ60" s="555"/>
      <c r="DK60" s="555"/>
      <c r="DL60" s="555"/>
      <c r="DM60" s="555"/>
      <c r="DN60" s="555">
        <f t="shared" ref="DN60" si="62">CC60/1.3*0.8</f>
        <v>12978.215384615383</v>
      </c>
      <c r="DO60" s="555"/>
      <c r="DP60" s="555"/>
      <c r="DQ60" s="555"/>
      <c r="DR60" s="555"/>
      <c r="DS60" s="555"/>
      <c r="DT60" s="555"/>
      <c r="DU60" s="555"/>
      <c r="DV60" s="555"/>
      <c r="DW60" s="555"/>
      <c r="DX60" s="555"/>
      <c r="DY60" s="555"/>
      <c r="DZ60" s="555"/>
      <c r="EA60" s="555"/>
      <c r="EB60" s="555"/>
      <c r="EC60" s="555"/>
      <c r="ED60" s="555">
        <f t="shared" ref="ED60" si="63">CC60/1.3*0.5</f>
        <v>8111.3846153846143</v>
      </c>
      <c r="EE60" s="555"/>
      <c r="EF60" s="555"/>
      <c r="EG60" s="555"/>
      <c r="EH60" s="555"/>
      <c r="EI60" s="555"/>
      <c r="EJ60" s="555"/>
      <c r="EK60" s="555"/>
      <c r="EL60" s="555"/>
      <c r="EM60" s="555"/>
      <c r="EN60" s="555"/>
      <c r="EO60" s="555"/>
      <c r="EP60" s="555"/>
      <c r="EQ60" s="555"/>
      <c r="ER60" s="555"/>
      <c r="ES60" s="555"/>
      <c r="ET60" s="555">
        <f t="shared" ref="ET60" si="64">AD60*AT60*12</f>
        <v>265539.59999999998</v>
      </c>
      <c r="EU60" s="555"/>
      <c r="EV60" s="555"/>
      <c r="EW60" s="555"/>
      <c r="EX60" s="555"/>
      <c r="EY60" s="555"/>
      <c r="EZ60" s="555"/>
      <c r="FA60" s="555"/>
      <c r="FB60" s="555"/>
      <c r="FC60" s="555"/>
      <c r="FD60" s="555"/>
      <c r="FE60" s="555"/>
      <c r="FF60" s="555"/>
      <c r="FG60" s="555"/>
      <c r="FH60" s="555"/>
      <c r="FI60" s="555"/>
      <c r="FJ60" s="555"/>
      <c r="FO60" s="547"/>
      <c r="FP60" s="548"/>
      <c r="FQ60" s="548"/>
      <c r="FR60" s="548"/>
      <c r="FS60" s="548"/>
      <c r="FT60" s="548"/>
      <c r="FU60" s="548"/>
      <c r="FV60" s="548"/>
      <c r="FW60" s="548"/>
      <c r="FX60" s="548"/>
      <c r="FY60" s="548"/>
      <c r="FZ60" s="548"/>
      <c r="GA60" s="548"/>
      <c r="GB60" s="548"/>
      <c r="GC60" s="548"/>
      <c r="GD60" s="548"/>
      <c r="GE60" s="548"/>
      <c r="GF60" s="548"/>
      <c r="GG60" s="548"/>
    </row>
    <row r="61" spans="1:190" s="214" customFormat="1" x14ac:dyDescent="0.25">
      <c r="A61" s="561" t="s">
        <v>844</v>
      </c>
      <c r="B61" s="561"/>
      <c r="C61" s="561"/>
      <c r="D61" s="561"/>
      <c r="E61" s="561"/>
      <c r="F61" s="561"/>
      <c r="G61" s="562" t="s">
        <v>836</v>
      </c>
      <c r="H61" s="563"/>
      <c r="I61" s="563"/>
      <c r="J61" s="563"/>
      <c r="K61" s="563"/>
      <c r="L61" s="563"/>
      <c r="M61" s="563"/>
      <c r="N61" s="563"/>
      <c r="O61" s="563"/>
      <c r="P61" s="563"/>
      <c r="Q61" s="563"/>
      <c r="R61" s="563"/>
      <c r="S61" s="563"/>
      <c r="T61" s="563"/>
      <c r="U61" s="563"/>
      <c r="V61" s="563"/>
      <c r="W61" s="563"/>
      <c r="X61" s="563"/>
      <c r="Y61" s="563"/>
      <c r="Z61" s="563"/>
      <c r="AA61" s="563"/>
      <c r="AB61" s="563"/>
      <c r="AC61" s="564"/>
      <c r="AD61" s="559">
        <v>0.25</v>
      </c>
      <c r="AE61" s="559"/>
      <c r="AF61" s="559"/>
      <c r="AG61" s="559"/>
      <c r="AH61" s="559"/>
      <c r="AI61" s="559"/>
      <c r="AJ61" s="559"/>
      <c r="AK61" s="559"/>
      <c r="AL61" s="559"/>
      <c r="AM61" s="559"/>
      <c r="AN61" s="559"/>
      <c r="AO61" s="559"/>
      <c r="AP61" s="559"/>
      <c r="AQ61" s="559"/>
      <c r="AR61" s="559"/>
      <c r="AS61" s="559"/>
      <c r="AT61" s="555">
        <f t="shared" ref="AT61" si="65">BK61+CC61+CV61</f>
        <v>44256.6</v>
      </c>
      <c r="AU61" s="559"/>
      <c r="AV61" s="559"/>
      <c r="AW61" s="559"/>
      <c r="AX61" s="559"/>
      <c r="AY61" s="559"/>
      <c r="AZ61" s="559"/>
      <c r="BA61" s="559"/>
      <c r="BB61" s="559"/>
      <c r="BC61" s="559"/>
      <c r="BD61" s="559"/>
      <c r="BE61" s="559"/>
      <c r="BF61" s="559"/>
      <c r="BG61" s="559"/>
      <c r="BH61" s="559"/>
      <c r="BI61" s="559"/>
      <c r="BJ61" s="559"/>
      <c r="BK61" s="555">
        <v>11107</v>
      </c>
      <c r="BL61" s="555"/>
      <c r="BM61" s="555"/>
      <c r="BN61" s="555"/>
      <c r="BO61" s="555"/>
      <c r="BP61" s="555"/>
      <c r="BQ61" s="555"/>
      <c r="BR61" s="555"/>
      <c r="BS61" s="555"/>
      <c r="BT61" s="555"/>
      <c r="BU61" s="555"/>
      <c r="BV61" s="555"/>
      <c r="BW61" s="555"/>
      <c r="BX61" s="555"/>
      <c r="BY61" s="555"/>
      <c r="BZ61" s="555"/>
      <c r="CA61" s="555"/>
      <c r="CB61" s="555"/>
      <c r="CC61" s="555">
        <v>18556.599999999999</v>
      </c>
      <c r="CD61" s="555"/>
      <c r="CE61" s="555"/>
      <c r="CF61" s="555"/>
      <c r="CG61" s="555"/>
      <c r="CH61" s="555"/>
      <c r="CI61" s="555"/>
      <c r="CJ61" s="555"/>
      <c r="CK61" s="555"/>
      <c r="CL61" s="555"/>
      <c r="CM61" s="555"/>
      <c r="CN61" s="555"/>
      <c r="CO61" s="555"/>
      <c r="CP61" s="555"/>
      <c r="CQ61" s="555"/>
      <c r="CR61" s="555"/>
      <c r="CS61" s="555"/>
      <c r="CT61" s="555"/>
      <c r="CU61" s="555"/>
      <c r="CV61" s="555">
        <v>14593</v>
      </c>
      <c r="CW61" s="555"/>
      <c r="CX61" s="555"/>
      <c r="CY61" s="555"/>
      <c r="CZ61" s="555"/>
      <c r="DA61" s="555"/>
      <c r="DB61" s="555"/>
      <c r="DC61" s="555"/>
      <c r="DD61" s="555"/>
      <c r="DE61" s="555"/>
      <c r="DF61" s="555"/>
      <c r="DG61" s="555"/>
      <c r="DH61" s="555"/>
      <c r="DI61" s="555"/>
      <c r="DJ61" s="555"/>
      <c r="DK61" s="555"/>
      <c r="DL61" s="555"/>
      <c r="DM61" s="555"/>
      <c r="DN61" s="555">
        <f t="shared" ref="DN61" si="66">CC61/1.3*0.8</f>
        <v>11419.446153846155</v>
      </c>
      <c r="DO61" s="555"/>
      <c r="DP61" s="555"/>
      <c r="DQ61" s="555"/>
      <c r="DR61" s="555"/>
      <c r="DS61" s="555"/>
      <c r="DT61" s="555"/>
      <c r="DU61" s="555"/>
      <c r="DV61" s="555"/>
      <c r="DW61" s="555"/>
      <c r="DX61" s="555"/>
      <c r="DY61" s="555"/>
      <c r="DZ61" s="555"/>
      <c r="EA61" s="555"/>
      <c r="EB61" s="555"/>
      <c r="EC61" s="555"/>
      <c r="ED61" s="555">
        <f t="shared" ref="ED61" si="67">CC61/1.3*0.5</f>
        <v>7137.1538461538457</v>
      </c>
      <c r="EE61" s="555"/>
      <c r="EF61" s="555"/>
      <c r="EG61" s="555"/>
      <c r="EH61" s="555"/>
      <c r="EI61" s="555"/>
      <c r="EJ61" s="555"/>
      <c r="EK61" s="555"/>
      <c r="EL61" s="555"/>
      <c r="EM61" s="555"/>
      <c r="EN61" s="555"/>
      <c r="EO61" s="555"/>
      <c r="EP61" s="555"/>
      <c r="EQ61" s="555"/>
      <c r="ER61" s="555"/>
      <c r="ES61" s="555"/>
      <c r="ET61" s="555">
        <f t="shared" ref="ET61" si="68">AD61*AT61*12</f>
        <v>132769.79999999999</v>
      </c>
      <c r="EU61" s="555"/>
      <c r="EV61" s="555"/>
      <c r="EW61" s="555"/>
      <c r="EX61" s="555"/>
      <c r="EY61" s="555"/>
      <c r="EZ61" s="555"/>
      <c r="FA61" s="555"/>
      <c r="FB61" s="555"/>
      <c r="FC61" s="555"/>
      <c r="FD61" s="555"/>
      <c r="FE61" s="555"/>
      <c r="FF61" s="555"/>
      <c r="FG61" s="555"/>
      <c r="FH61" s="555"/>
      <c r="FI61" s="555"/>
      <c r="FJ61" s="555"/>
      <c r="FO61" s="547"/>
      <c r="FP61" s="548"/>
      <c r="FQ61" s="548"/>
      <c r="FR61" s="548"/>
      <c r="FS61" s="548"/>
      <c r="FT61" s="548"/>
      <c r="FU61" s="548"/>
      <c r="FV61" s="548"/>
      <c r="FW61" s="548"/>
      <c r="FX61" s="548"/>
      <c r="FY61" s="548"/>
      <c r="FZ61" s="548"/>
      <c r="GA61" s="548"/>
      <c r="GB61" s="548"/>
      <c r="GC61" s="548"/>
      <c r="GD61" s="548"/>
      <c r="GE61" s="548"/>
      <c r="GF61" s="548"/>
      <c r="GG61" s="548"/>
    </row>
    <row r="62" spans="1:190" s="214" customFormat="1" x14ac:dyDescent="0.25">
      <c r="A62" s="561" t="s">
        <v>845</v>
      </c>
      <c r="B62" s="561"/>
      <c r="C62" s="561"/>
      <c r="D62" s="561"/>
      <c r="E62" s="561"/>
      <c r="F62" s="561"/>
      <c r="G62" s="562" t="s">
        <v>837</v>
      </c>
      <c r="H62" s="563"/>
      <c r="I62" s="563"/>
      <c r="J62" s="563"/>
      <c r="K62" s="563"/>
      <c r="L62" s="563"/>
      <c r="M62" s="563"/>
      <c r="N62" s="563"/>
      <c r="O62" s="563"/>
      <c r="P62" s="563"/>
      <c r="Q62" s="563"/>
      <c r="R62" s="563"/>
      <c r="S62" s="563"/>
      <c r="T62" s="563"/>
      <c r="U62" s="563"/>
      <c r="V62" s="563"/>
      <c r="W62" s="563"/>
      <c r="X62" s="563"/>
      <c r="Y62" s="563"/>
      <c r="Z62" s="563"/>
      <c r="AA62" s="563"/>
      <c r="AB62" s="563"/>
      <c r="AC62" s="564"/>
      <c r="AD62" s="559">
        <v>0.5</v>
      </c>
      <c r="AE62" s="559"/>
      <c r="AF62" s="559"/>
      <c r="AG62" s="559"/>
      <c r="AH62" s="559"/>
      <c r="AI62" s="559"/>
      <c r="AJ62" s="559"/>
      <c r="AK62" s="559"/>
      <c r="AL62" s="559"/>
      <c r="AM62" s="559"/>
      <c r="AN62" s="559"/>
      <c r="AO62" s="559"/>
      <c r="AP62" s="559"/>
      <c r="AQ62" s="559"/>
      <c r="AR62" s="559"/>
      <c r="AS62" s="559"/>
      <c r="AT62" s="555">
        <f t="shared" ref="AT62" si="69">BK62+CC62+CV62</f>
        <v>44256.6</v>
      </c>
      <c r="AU62" s="559"/>
      <c r="AV62" s="559"/>
      <c r="AW62" s="559"/>
      <c r="AX62" s="559"/>
      <c r="AY62" s="559"/>
      <c r="AZ62" s="559"/>
      <c r="BA62" s="559"/>
      <c r="BB62" s="559"/>
      <c r="BC62" s="559"/>
      <c r="BD62" s="559"/>
      <c r="BE62" s="559"/>
      <c r="BF62" s="559"/>
      <c r="BG62" s="559"/>
      <c r="BH62" s="559"/>
      <c r="BI62" s="559"/>
      <c r="BJ62" s="559"/>
      <c r="BK62" s="555">
        <v>10361</v>
      </c>
      <c r="BL62" s="555"/>
      <c r="BM62" s="555"/>
      <c r="BN62" s="555"/>
      <c r="BO62" s="555"/>
      <c r="BP62" s="555"/>
      <c r="BQ62" s="555"/>
      <c r="BR62" s="555"/>
      <c r="BS62" s="555"/>
      <c r="BT62" s="555"/>
      <c r="BU62" s="555"/>
      <c r="BV62" s="555"/>
      <c r="BW62" s="555"/>
      <c r="BX62" s="555"/>
      <c r="BY62" s="555"/>
      <c r="BZ62" s="555"/>
      <c r="CA62" s="555"/>
      <c r="CB62" s="555"/>
      <c r="CC62" s="555">
        <v>19302.599999999999</v>
      </c>
      <c r="CD62" s="555"/>
      <c r="CE62" s="555"/>
      <c r="CF62" s="555"/>
      <c r="CG62" s="555"/>
      <c r="CH62" s="555"/>
      <c r="CI62" s="555"/>
      <c r="CJ62" s="555"/>
      <c r="CK62" s="555"/>
      <c r="CL62" s="555"/>
      <c r="CM62" s="555"/>
      <c r="CN62" s="555"/>
      <c r="CO62" s="555"/>
      <c r="CP62" s="555"/>
      <c r="CQ62" s="555"/>
      <c r="CR62" s="555"/>
      <c r="CS62" s="555"/>
      <c r="CT62" s="555"/>
      <c r="CU62" s="555"/>
      <c r="CV62" s="555">
        <v>14593</v>
      </c>
      <c r="CW62" s="555"/>
      <c r="CX62" s="555"/>
      <c r="CY62" s="555"/>
      <c r="CZ62" s="555"/>
      <c r="DA62" s="555"/>
      <c r="DB62" s="555"/>
      <c r="DC62" s="555"/>
      <c r="DD62" s="555"/>
      <c r="DE62" s="555"/>
      <c r="DF62" s="555"/>
      <c r="DG62" s="555"/>
      <c r="DH62" s="555"/>
      <c r="DI62" s="555"/>
      <c r="DJ62" s="555"/>
      <c r="DK62" s="555"/>
      <c r="DL62" s="555"/>
      <c r="DM62" s="555"/>
      <c r="DN62" s="555">
        <f t="shared" ref="DN62" si="70">CC62/1.3*0.8</f>
        <v>11878.523076923077</v>
      </c>
      <c r="DO62" s="555"/>
      <c r="DP62" s="555"/>
      <c r="DQ62" s="555"/>
      <c r="DR62" s="555"/>
      <c r="DS62" s="555"/>
      <c r="DT62" s="555"/>
      <c r="DU62" s="555"/>
      <c r="DV62" s="555"/>
      <c r="DW62" s="555"/>
      <c r="DX62" s="555"/>
      <c r="DY62" s="555"/>
      <c r="DZ62" s="555"/>
      <c r="EA62" s="555"/>
      <c r="EB62" s="555"/>
      <c r="EC62" s="555"/>
      <c r="ED62" s="555">
        <f t="shared" ref="ED62" si="71">CC62/1.3*0.5</f>
        <v>7424.076923076922</v>
      </c>
      <c r="EE62" s="555"/>
      <c r="EF62" s="555"/>
      <c r="EG62" s="555"/>
      <c r="EH62" s="555"/>
      <c r="EI62" s="555"/>
      <c r="EJ62" s="555"/>
      <c r="EK62" s="555"/>
      <c r="EL62" s="555"/>
      <c r="EM62" s="555"/>
      <c r="EN62" s="555"/>
      <c r="EO62" s="555"/>
      <c r="EP62" s="555"/>
      <c r="EQ62" s="555"/>
      <c r="ER62" s="555"/>
      <c r="ES62" s="555"/>
      <c r="ET62" s="555">
        <f t="shared" ref="ET62" si="72">AD62*AT62*12</f>
        <v>265539.59999999998</v>
      </c>
      <c r="EU62" s="555"/>
      <c r="EV62" s="555"/>
      <c r="EW62" s="555"/>
      <c r="EX62" s="555"/>
      <c r="EY62" s="555"/>
      <c r="EZ62" s="555"/>
      <c r="FA62" s="555"/>
      <c r="FB62" s="555"/>
      <c r="FC62" s="555"/>
      <c r="FD62" s="555"/>
      <c r="FE62" s="555"/>
      <c r="FF62" s="555"/>
      <c r="FG62" s="555"/>
      <c r="FH62" s="555"/>
      <c r="FI62" s="555"/>
      <c r="FJ62" s="555"/>
      <c r="FO62" s="547"/>
      <c r="FP62" s="548"/>
      <c r="FQ62" s="548"/>
      <c r="FR62" s="548"/>
      <c r="FS62" s="548"/>
      <c r="FT62" s="548"/>
      <c r="FU62" s="548"/>
      <c r="FV62" s="548"/>
      <c r="FW62" s="548"/>
      <c r="FX62" s="548"/>
      <c r="FY62" s="548"/>
      <c r="FZ62" s="548"/>
      <c r="GA62" s="548"/>
      <c r="GB62" s="548"/>
      <c r="GC62" s="548"/>
      <c r="GD62" s="548"/>
      <c r="GE62" s="548"/>
      <c r="GF62" s="548"/>
      <c r="GG62" s="548"/>
    </row>
    <row r="63" spans="1:190" s="214" customFormat="1" x14ac:dyDescent="0.25">
      <c r="A63" s="561" t="s">
        <v>846</v>
      </c>
      <c r="B63" s="561"/>
      <c r="C63" s="561"/>
      <c r="D63" s="561"/>
      <c r="E63" s="561"/>
      <c r="F63" s="561"/>
      <c r="G63" s="562" t="s">
        <v>838</v>
      </c>
      <c r="H63" s="563"/>
      <c r="I63" s="563"/>
      <c r="J63" s="563"/>
      <c r="K63" s="563"/>
      <c r="L63" s="563"/>
      <c r="M63" s="563"/>
      <c r="N63" s="563"/>
      <c r="O63" s="563"/>
      <c r="P63" s="563"/>
      <c r="Q63" s="563"/>
      <c r="R63" s="563"/>
      <c r="S63" s="563"/>
      <c r="T63" s="563"/>
      <c r="U63" s="563"/>
      <c r="V63" s="563"/>
      <c r="W63" s="563"/>
      <c r="X63" s="563"/>
      <c r="Y63" s="563"/>
      <c r="Z63" s="563"/>
      <c r="AA63" s="563"/>
      <c r="AB63" s="563"/>
      <c r="AC63" s="564"/>
      <c r="AD63" s="559">
        <v>4</v>
      </c>
      <c r="AE63" s="559"/>
      <c r="AF63" s="559"/>
      <c r="AG63" s="559"/>
      <c r="AH63" s="559"/>
      <c r="AI63" s="559"/>
      <c r="AJ63" s="559"/>
      <c r="AK63" s="559"/>
      <c r="AL63" s="559"/>
      <c r="AM63" s="559"/>
      <c r="AN63" s="559"/>
      <c r="AO63" s="559"/>
      <c r="AP63" s="559"/>
      <c r="AQ63" s="559"/>
      <c r="AR63" s="559"/>
      <c r="AS63" s="559"/>
      <c r="AT63" s="555">
        <f t="shared" ref="AT63" si="73">BK63+CC63+CV63</f>
        <v>44256.6</v>
      </c>
      <c r="AU63" s="559"/>
      <c r="AV63" s="559"/>
      <c r="AW63" s="559"/>
      <c r="AX63" s="559"/>
      <c r="AY63" s="559"/>
      <c r="AZ63" s="559"/>
      <c r="BA63" s="559"/>
      <c r="BB63" s="559"/>
      <c r="BC63" s="559"/>
      <c r="BD63" s="559"/>
      <c r="BE63" s="559"/>
      <c r="BF63" s="559"/>
      <c r="BG63" s="559"/>
      <c r="BH63" s="559"/>
      <c r="BI63" s="559"/>
      <c r="BJ63" s="559"/>
      <c r="BK63" s="555">
        <v>8574</v>
      </c>
      <c r="BL63" s="555"/>
      <c r="BM63" s="555"/>
      <c r="BN63" s="555"/>
      <c r="BO63" s="555"/>
      <c r="BP63" s="555"/>
      <c r="BQ63" s="555"/>
      <c r="BR63" s="555"/>
      <c r="BS63" s="555"/>
      <c r="BT63" s="555"/>
      <c r="BU63" s="555"/>
      <c r="BV63" s="555"/>
      <c r="BW63" s="555"/>
      <c r="BX63" s="555"/>
      <c r="BY63" s="555"/>
      <c r="BZ63" s="555"/>
      <c r="CA63" s="555"/>
      <c r="CB63" s="555"/>
      <c r="CC63" s="555">
        <v>21089.599999999999</v>
      </c>
      <c r="CD63" s="555"/>
      <c r="CE63" s="555"/>
      <c r="CF63" s="555"/>
      <c r="CG63" s="555"/>
      <c r="CH63" s="555"/>
      <c r="CI63" s="555"/>
      <c r="CJ63" s="555"/>
      <c r="CK63" s="555"/>
      <c r="CL63" s="555"/>
      <c r="CM63" s="555"/>
      <c r="CN63" s="555"/>
      <c r="CO63" s="555"/>
      <c r="CP63" s="555"/>
      <c r="CQ63" s="555"/>
      <c r="CR63" s="555"/>
      <c r="CS63" s="555"/>
      <c r="CT63" s="555"/>
      <c r="CU63" s="555"/>
      <c r="CV63" s="555">
        <v>14593</v>
      </c>
      <c r="CW63" s="555"/>
      <c r="CX63" s="555"/>
      <c r="CY63" s="555"/>
      <c r="CZ63" s="555"/>
      <c r="DA63" s="555"/>
      <c r="DB63" s="555"/>
      <c r="DC63" s="555"/>
      <c r="DD63" s="555"/>
      <c r="DE63" s="555"/>
      <c r="DF63" s="555"/>
      <c r="DG63" s="555"/>
      <c r="DH63" s="555"/>
      <c r="DI63" s="555"/>
      <c r="DJ63" s="555"/>
      <c r="DK63" s="555"/>
      <c r="DL63" s="555"/>
      <c r="DM63" s="555"/>
      <c r="DN63" s="555">
        <f t="shared" ref="DN63" si="74">CC63/1.3*0.8</f>
        <v>12978.215384615383</v>
      </c>
      <c r="DO63" s="555"/>
      <c r="DP63" s="555"/>
      <c r="DQ63" s="555"/>
      <c r="DR63" s="555"/>
      <c r="DS63" s="555"/>
      <c r="DT63" s="555"/>
      <c r="DU63" s="555"/>
      <c r="DV63" s="555"/>
      <c r="DW63" s="555"/>
      <c r="DX63" s="555"/>
      <c r="DY63" s="555"/>
      <c r="DZ63" s="555"/>
      <c r="EA63" s="555"/>
      <c r="EB63" s="555"/>
      <c r="EC63" s="555"/>
      <c r="ED63" s="555">
        <f t="shared" ref="ED63" si="75">CC63/1.3*0.5</f>
        <v>8111.3846153846143</v>
      </c>
      <c r="EE63" s="555"/>
      <c r="EF63" s="555"/>
      <c r="EG63" s="555"/>
      <c r="EH63" s="555"/>
      <c r="EI63" s="555"/>
      <c r="EJ63" s="555"/>
      <c r="EK63" s="555"/>
      <c r="EL63" s="555"/>
      <c r="EM63" s="555"/>
      <c r="EN63" s="555"/>
      <c r="EO63" s="555"/>
      <c r="EP63" s="555"/>
      <c r="EQ63" s="555"/>
      <c r="ER63" s="555"/>
      <c r="ES63" s="555"/>
      <c r="ET63" s="555">
        <f t="shared" ref="ET63" si="76">AD63*AT63*12</f>
        <v>2124316.7999999998</v>
      </c>
      <c r="EU63" s="555"/>
      <c r="EV63" s="555"/>
      <c r="EW63" s="555"/>
      <c r="EX63" s="555"/>
      <c r="EY63" s="555"/>
      <c r="EZ63" s="555"/>
      <c r="FA63" s="555"/>
      <c r="FB63" s="555"/>
      <c r="FC63" s="555"/>
      <c r="FD63" s="555"/>
      <c r="FE63" s="555"/>
      <c r="FF63" s="555"/>
      <c r="FG63" s="555"/>
      <c r="FH63" s="555"/>
      <c r="FI63" s="555"/>
      <c r="FJ63" s="555"/>
      <c r="FO63" s="547"/>
      <c r="FP63" s="548"/>
      <c r="FQ63" s="548"/>
      <c r="FR63" s="548"/>
      <c r="FS63" s="548"/>
      <c r="FT63" s="548"/>
      <c r="FU63" s="548"/>
      <c r="FV63" s="548"/>
      <c r="FW63" s="548"/>
      <c r="FX63" s="548"/>
      <c r="FY63" s="548"/>
      <c r="FZ63" s="548"/>
      <c r="GA63" s="548"/>
      <c r="GB63" s="548"/>
      <c r="GC63" s="548"/>
      <c r="GD63" s="548"/>
      <c r="GE63" s="548"/>
      <c r="GF63" s="548"/>
      <c r="GG63" s="548"/>
    </row>
    <row r="64" spans="1:190" s="214" customFormat="1" ht="27.75" customHeight="1" x14ac:dyDescent="0.25">
      <c r="A64" s="556" t="s">
        <v>236</v>
      </c>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8"/>
      <c r="AD64" s="559">
        <f>SUM(AD42:AS63)</f>
        <v>42.95</v>
      </c>
      <c r="AE64" s="559"/>
      <c r="AF64" s="559"/>
      <c r="AG64" s="559"/>
      <c r="AH64" s="559"/>
      <c r="AI64" s="559"/>
      <c r="AJ64" s="559"/>
      <c r="AK64" s="559"/>
      <c r="AL64" s="559"/>
      <c r="AM64" s="559"/>
      <c r="AN64" s="559"/>
      <c r="AO64" s="559"/>
      <c r="AP64" s="559"/>
      <c r="AQ64" s="559"/>
      <c r="AR64" s="559"/>
      <c r="AS64" s="559"/>
      <c r="AT64" s="559"/>
      <c r="AU64" s="559"/>
      <c r="AV64" s="559"/>
      <c r="AW64" s="559"/>
      <c r="AX64" s="559"/>
      <c r="AY64" s="559"/>
      <c r="AZ64" s="559"/>
      <c r="BA64" s="559"/>
      <c r="BB64" s="559"/>
      <c r="BC64" s="559"/>
      <c r="BD64" s="559"/>
      <c r="BE64" s="559"/>
      <c r="BF64" s="559"/>
      <c r="BG64" s="559"/>
      <c r="BH64" s="559"/>
      <c r="BI64" s="559"/>
      <c r="BJ64" s="559"/>
      <c r="BK64" s="559"/>
      <c r="BL64" s="559"/>
      <c r="BM64" s="559"/>
      <c r="BN64" s="559"/>
      <c r="BO64" s="559"/>
      <c r="BP64" s="559"/>
      <c r="BQ64" s="559"/>
      <c r="BR64" s="559"/>
      <c r="BS64" s="559"/>
      <c r="BT64" s="559"/>
      <c r="BU64" s="559"/>
      <c r="BV64" s="559"/>
      <c r="BW64" s="559"/>
      <c r="BX64" s="559"/>
      <c r="BY64" s="559"/>
      <c r="BZ64" s="559"/>
      <c r="CA64" s="559"/>
      <c r="CB64" s="559"/>
      <c r="CC64" s="555"/>
      <c r="CD64" s="555"/>
      <c r="CE64" s="555"/>
      <c r="CF64" s="555"/>
      <c r="CG64" s="555"/>
      <c r="CH64" s="555"/>
      <c r="CI64" s="555"/>
      <c r="CJ64" s="555"/>
      <c r="CK64" s="555"/>
      <c r="CL64" s="555"/>
      <c r="CM64" s="555"/>
      <c r="CN64" s="555"/>
      <c r="CO64" s="555"/>
      <c r="CP64" s="555"/>
      <c r="CQ64" s="555"/>
      <c r="CR64" s="555"/>
      <c r="CS64" s="555"/>
      <c r="CT64" s="555"/>
      <c r="CU64" s="555"/>
      <c r="CV64" s="555"/>
      <c r="CW64" s="555"/>
      <c r="CX64" s="555"/>
      <c r="CY64" s="555"/>
      <c r="CZ64" s="555"/>
      <c r="DA64" s="555"/>
      <c r="DB64" s="555"/>
      <c r="DC64" s="555"/>
      <c r="DD64" s="555"/>
      <c r="DE64" s="555"/>
      <c r="DF64" s="555"/>
      <c r="DG64" s="555"/>
      <c r="DH64" s="555"/>
      <c r="DI64" s="555"/>
      <c r="DJ64" s="555"/>
      <c r="DK64" s="555"/>
      <c r="DL64" s="555"/>
      <c r="DM64" s="555"/>
      <c r="DN64" s="555"/>
      <c r="DO64" s="555"/>
      <c r="DP64" s="555"/>
      <c r="DQ64" s="555"/>
      <c r="DR64" s="555"/>
      <c r="DS64" s="555"/>
      <c r="DT64" s="555"/>
      <c r="DU64" s="555"/>
      <c r="DV64" s="555"/>
      <c r="DW64" s="555"/>
      <c r="DX64" s="555"/>
      <c r="DY64" s="555"/>
      <c r="DZ64" s="555"/>
      <c r="EA64" s="555"/>
      <c r="EB64" s="555"/>
      <c r="EC64" s="555"/>
      <c r="ED64" s="555"/>
      <c r="EE64" s="555"/>
      <c r="EF64" s="555"/>
      <c r="EG64" s="555"/>
      <c r="EH64" s="555"/>
      <c r="EI64" s="555"/>
      <c r="EJ64" s="555"/>
      <c r="EK64" s="555"/>
      <c r="EL64" s="555"/>
      <c r="EM64" s="555"/>
      <c r="EN64" s="555"/>
      <c r="EO64" s="555"/>
      <c r="EP64" s="555"/>
      <c r="EQ64" s="555"/>
      <c r="ER64" s="555"/>
      <c r="ES64" s="555"/>
      <c r="ET64" s="560">
        <f>SUM(ET42:FJ63)</f>
        <v>25547980.282077003</v>
      </c>
      <c r="EU64" s="560"/>
      <c r="EV64" s="560"/>
      <c r="EW64" s="560"/>
      <c r="EX64" s="560"/>
      <c r="EY64" s="560"/>
      <c r="EZ64" s="560"/>
      <c r="FA64" s="560"/>
      <c r="FB64" s="560"/>
      <c r="FC64" s="560"/>
      <c r="FD64" s="560"/>
      <c r="FE64" s="560"/>
      <c r="FF64" s="560"/>
      <c r="FG64" s="560"/>
      <c r="FH64" s="560"/>
      <c r="FI64" s="560"/>
      <c r="FJ64" s="560"/>
      <c r="FT64" s="547"/>
      <c r="FU64" s="548"/>
      <c r="FV64" s="548"/>
      <c r="FW64" s="548"/>
      <c r="FX64" s="548"/>
      <c r="FY64" s="548"/>
      <c r="FZ64" s="548"/>
      <c r="GA64" s="548"/>
      <c r="GB64" s="548"/>
      <c r="GC64" s="548"/>
      <c r="GD64" s="548"/>
      <c r="GE64" s="548"/>
      <c r="GF64" s="548"/>
      <c r="GG64" s="548"/>
      <c r="GH64" s="548"/>
    </row>
    <row r="65" spans="1:216" s="214" customFormat="1" x14ac:dyDescent="0.25">
      <c r="A65" s="549" t="s">
        <v>55</v>
      </c>
      <c r="B65" s="550"/>
      <c r="C65" s="550"/>
      <c r="D65" s="550"/>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c r="AC65" s="551"/>
      <c r="AD65" s="552">
        <f>AD17+AD64+AD40</f>
        <v>135.56</v>
      </c>
      <c r="AE65" s="552"/>
      <c r="AF65" s="552"/>
      <c r="AG65" s="552"/>
      <c r="AH65" s="552"/>
      <c r="AI65" s="552"/>
      <c r="AJ65" s="552"/>
      <c r="AK65" s="552"/>
      <c r="AL65" s="552"/>
      <c r="AM65" s="552"/>
      <c r="AN65" s="552"/>
      <c r="AO65" s="552"/>
      <c r="AP65" s="552"/>
      <c r="AQ65" s="552"/>
      <c r="AR65" s="552"/>
      <c r="AS65" s="552"/>
      <c r="AT65" s="552"/>
      <c r="AU65" s="552"/>
      <c r="AV65" s="552"/>
      <c r="AW65" s="552"/>
      <c r="AX65" s="552"/>
      <c r="AY65" s="552"/>
      <c r="AZ65" s="552"/>
      <c r="BA65" s="552"/>
      <c r="BB65" s="552"/>
      <c r="BC65" s="552"/>
      <c r="BD65" s="552"/>
      <c r="BE65" s="552"/>
      <c r="BF65" s="552"/>
      <c r="BG65" s="552"/>
      <c r="BH65" s="552"/>
      <c r="BI65" s="552"/>
      <c r="BJ65" s="552"/>
      <c r="BK65" s="552"/>
      <c r="BL65" s="552"/>
      <c r="BM65" s="552"/>
      <c r="BN65" s="552"/>
      <c r="BO65" s="552"/>
      <c r="BP65" s="552"/>
      <c r="BQ65" s="552"/>
      <c r="BR65" s="552"/>
      <c r="BS65" s="552"/>
      <c r="BT65" s="552"/>
      <c r="BU65" s="552"/>
      <c r="BV65" s="552"/>
      <c r="BW65" s="552"/>
      <c r="BX65" s="552"/>
      <c r="BY65" s="552"/>
      <c r="BZ65" s="552"/>
      <c r="CA65" s="552"/>
      <c r="CB65" s="552"/>
      <c r="CC65" s="553"/>
      <c r="CD65" s="553"/>
      <c r="CE65" s="553"/>
      <c r="CF65" s="553"/>
      <c r="CG65" s="553"/>
      <c r="CH65" s="553"/>
      <c r="CI65" s="553"/>
      <c r="CJ65" s="553"/>
      <c r="CK65" s="553"/>
      <c r="CL65" s="553"/>
      <c r="CM65" s="553"/>
      <c r="CN65" s="553"/>
      <c r="CO65" s="553"/>
      <c r="CP65" s="553"/>
      <c r="CQ65" s="553"/>
      <c r="CR65" s="553"/>
      <c r="CS65" s="553"/>
      <c r="CT65" s="553"/>
      <c r="CU65" s="553"/>
      <c r="CV65" s="553"/>
      <c r="CW65" s="553"/>
      <c r="CX65" s="553"/>
      <c r="CY65" s="553"/>
      <c r="CZ65" s="553"/>
      <c r="DA65" s="553"/>
      <c r="DB65" s="553"/>
      <c r="DC65" s="553"/>
      <c r="DD65" s="553"/>
      <c r="DE65" s="553"/>
      <c r="DF65" s="553"/>
      <c r="DG65" s="553"/>
      <c r="DH65" s="553"/>
      <c r="DI65" s="553"/>
      <c r="DJ65" s="553"/>
      <c r="DK65" s="553"/>
      <c r="DL65" s="553"/>
      <c r="DM65" s="553"/>
      <c r="DN65" s="553"/>
      <c r="DO65" s="553"/>
      <c r="DP65" s="553"/>
      <c r="DQ65" s="553"/>
      <c r="DR65" s="553"/>
      <c r="DS65" s="553"/>
      <c r="DT65" s="553"/>
      <c r="DU65" s="553"/>
      <c r="DV65" s="553"/>
      <c r="DW65" s="553"/>
      <c r="DX65" s="553"/>
      <c r="DY65" s="553"/>
      <c r="DZ65" s="553"/>
      <c r="EA65" s="553"/>
      <c r="EB65" s="553"/>
      <c r="EC65" s="553"/>
      <c r="ED65" s="553"/>
      <c r="EE65" s="553"/>
      <c r="EF65" s="553"/>
      <c r="EG65" s="553"/>
      <c r="EH65" s="553"/>
      <c r="EI65" s="553"/>
      <c r="EJ65" s="553"/>
      <c r="EK65" s="553"/>
      <c r="EL65" s="553"/>
      <c r="EM65" s="553"/>
      <c r="EN65" s="553"/>
      <c r="EO65" s="553"/>
      <c r="EP65" s="553"/>
      <c r="EQ65" s="553"/>
      <c r="ER65" s="553"/>
      <c r="ES65" s="553"/>
      <c r="ET65" s="554">
        <f>ET64+ET40+ET33+ET17</f>
        <v>121187504.34047697</v>
      </c>
      <c r="EU65" s="554"/>
      <c r="EV65" s="554"/>
      <c r="EW65" s="554"/>
      <c r="EX65" s="554"/>
      <c r="EY65" s="554"/>
      <c r="EZ65" s="554"/>
      <c r="FA65" s="554"/>
      <c r="FB65" s="554"/>
      <c r="FC65" s="554"/>
      <c r="FD65" s="554"/>
      <c r="FE65" s="554"/>
      <c r="FF65" s="554"/>
      <c r="FG65" s="554"/>
      <c r="FH65" s="554"/>
      <c r="FI65" s="554"/>
      <c r="FJ65" s="554"/>
      <c r="FL65" s="547"/>
      <c r="FM65" s="547"/>
      <c r="FN65" s="547"/>
      <c r="FO65" s="547"/>
      <c r="FP65" s="547"/>
      <c r="FQ65" s="547"/>
      <c r="FR65" s="547"/>
      <c r="FS65" s="547"/>
      <c r="FT65" s="547"/>
      <c r="FU65" s="547"/>
      <c r="FV65" s="547"/>
      <c r="FW65" s="547"/>
      <c r="FX65" s="547"/>
      <c r="FY65" s="547"/>
      <c r="FZ65" s="547"/>
      <c r="GA65" s="547"/>
      <c r="GB65" s="547"/>
      <c r="GC65" s="547"/>
      <c r="GD65" s="547"/>
      <c r="GE65" s="547"/>
      <c r="GF65" s="547"/>
      <c r="GG65" s="547"/>
      <c r="GH65" s="547"/>
      <c r="GI65" s="547"/>
      <c r="GJ65" s="547"/>
      <c r="GK65" s="547"/>
      <c r="GL65" s="547"/>
      <c r="GM65" s="547"/>
      <c r="GN65" s="547"/>
      <c r="GO65" s="547"/>
      <c r="GP65" s="547"/>
      <c r="GR65" s="547"/>
      <c r="GS65" s="548"/>
      <c r="GT65" s="548"/>
      <c r="GU65" s="548"/>
      <c r="GV65" s="548"/>
      <c r="GW65" s="548"/>
      <c r="GX65" s="548"/>
      <c r="GY65" s="548"/>
      <c r="GZ65" s="548"/>
      <c r="HA65" s="548"/>
      <c r="HB65" s="548"/>
      <c r="HC65" s="548"/>
      <c r="HD65" s="548"/>
      <c r="HE65" s="548"/>
      <c r="HF65" s="548"/>
      <c r="HG65" s="548"/>
      <c r="HH65" s="548"/>
    </row>
    <row r="66" spans="1:216" ht="4.5" customHeight="1" x14ac:dyDescent="0.2"/>
    <row r="67" spans="1:216" x14ac:dyDescent="0.2">
      <c r="A67" s="590" t="s">
        <v>240</v>
      </c>
      <c r="B67" s="590"/>
      <c r="C67" s="590"/>
      <c r="D67" s="590"/>
      <c r="E67" s="590"/>
      <c r="F67" s="590"/>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590"/>
      <c r="AK67" s="590"/>
      <c r="AL67" s="590"/>
      <c r="AM67" s="590"/>
      <c r="AN67" s="590"/>
      <c r="AO67" s="590"/>
      <c r="AP67" s="590"/>
      <c r="AQ67" s="590"/>
      <c r="AR67" s="590"/>
      <c r="AS67" s="590"/>
      <c r="AT67" s="590"/>
      <c r="AU67" s="590"/>
      <c r="AV67" s="590"/>
      <c r="AW67" s="590"/>
      <c r="AX67" s="590"/>
      <c r="AY67" s="590"/>
      <c r="AZ67" s="590"/>
      <c r="BA67" s="590"/>
      <c r="BB67" s="590"/>
      <c r="BC67" s="590"/>
      <c r="BD67" s="590"/>
      <c r="BE67" s="590"/>
      <c r="BF67" s="590"/>
      <c r="BG67" s="590"/>
      <c r="BH67" s="590"/>
      <c r="BI67" s="590"/>
      <c r="BJ67" s="590"/>
      <c r="BK67" s="590"/>
      <c r="BL67" s="590"/>
      <c r="BM67" s="590"/>
      <c r="BN67" s="590"/>
      <c r="BO67" s="590"/>
      <c r="BP67" s="590"/>
      <c r="BQ67" s="590"/>
      <c r="BR67" s="590"/>
      <c r="BS67" s="590"/>
      <c r="BT67" s="590"/>
      <c r="BU67" s="590"/>
      <c r="BV67" s="590"/>
      <c r="BW67" s="590"/>
      <c r="BX67" s="590"/>
      <c r="BY67" s="590"/>
      <c r="BZ67" s="590"/>
      <c r="CA67" s="590"/>
      <c r="CB67" s="590"/>
      <c r="CC67" s="590"/>
      <c r="CD67" s="590"/>
      <c r="CE67" s="590"/>
      <c r="CF67" s="590"/>
      <c r="CG67" s="590"/>
      <c r="CH67" s="590"/>
      <c r="CI67" s="590"/>
      <c r="CJ67" s="590"/>
      <c r="CK67" s="590"/>
      <c r="CL67" s="590"/>
      <c r="CM67" s="590"/>
      <c r="CN67" s="590"/>
      <c r="CO67" s="590"/>
      <c r="CP67" s="590"/>
      <c r="CQ67" s="590"/>
      <c r="CR67" s="590"/>
      <c r="CS67" s="590"/>
      <c r="CT67" s="590"/>
      <c r="CU67" s="590"/>
      <c r="CV67" s="590"/>
      <c r="CW67" s="590"/>
      <c r="CX67" s="590"/>
      <c r="CY67" s="590"/>
      <c r="CZ67" s="590"/>
      <c r="DA67" s="590"/>
      <c r="DB67" s="590"/>
      <c r="DC67" s="590"/>
      <c r="DD67" s="590"/>
      <c r="DE67" s="590"/>
      <c r="DF67" s="590"/>
      <c r="DG67" s="590"/>
      <c r="DH67" s="590"/>
      <c r="DI67" s="590"/>
      <c r="DJ67" s="590"/>
      <c r="DK67" s="590"/>
      <c r="DL67" s="590"/>
      <c r="DM67" s="590"/>
      <c r="DN67" s="590"/>
      <c r="DO67" s="590"/>
      <c r="DP67" s="590"/>
      <c r="DQ67" s="590"/>
      <c r="DR67" s="590"/>
      <c r="DS67" s="590"/>
      <c r="DT67" s="590"/>
      <c r="DU67" s="590"/>
      <c r="DV67" s="590"/>
      <c r="DW67" s="590"/>
      <c r="DX67" s="590"/>
      <c r="DY67" s="590"/>
      <c r="DZ67" s="590"/>
      <c r="EA67" s="590"/>
      <c r="EB67" s="590"/>
      <c r="EC67" s="590"/>
      <c r="ED67" s="590"/>
      <c r="EE67" s="590"/>
      <c r="EF67" s="590"/>
      <c r="EG67" s="590"/>
      <c r="EH67" s="590"/>
      <c r="EI67" s="590"/>
      <c r="EJ67" s="590"/>
      <c r="EK67" s="590"/>
      <c r="EL67" s="590"/>
      <c r="EM67" s="590"/>
      <c r="EN67" s="590"/>
      <c r="EO67" s="590"/>
      <c r="EP67" s="590"/>
      <c r="EQ67" s="590"/>
      <c r="ER67" s="590"/>
      <c r="ES67" s="590"/>
      <c r="ET67" s="590"/>
      <c r="EU67" s="590"/>
      <c r="EV67" s="590"/>
      <c r="EW67" s="590"/>
      <c r="EX67" s="590"/>
      <c r="EY67" s="590"/>
      <c r="EZ67" s="590"/>
      <c r="FA67" s="590"/>
      <c r="FB67" s="590"/>
      <c r="FC67" s="590"/>
      <c r="FD67" s="590"/>
      <c r="FE67" s="590"/>
      <c r="FF67" s="590"/>
      <c r="FG67" s="590"/>
      <c r="FH67" s="590"/>
      <c r="FI67" s="590"/>
      <c r="FJ67" s="590"/>
    </row>
    <row r="68" spans="1:216" x14ac:dyDescent="0.2">
      <c r="A68" s="591" t="s">
        <v>251</v>
      </c>
      <c r="B68" s="591"/>
      <c r="C68" s="591"/>
      <c r="D68" s="591"/>
      <c r="E68" s="591"/>
      <c r="F68" s="591"/>
      <c r="G68" s="591"/>
      <c r="H68" s="591"/>
      <c r="I68" s="591"/>
      <c r="J68" s="591"/>
      <c r="K68" s="591"/>
      <c r="L68" s="591"/>
      <c r="M68" s="591"/>
      <c r="N68" s="591"/>
      <c r="O68" s="591"/>
      <c r="P68" s="591"/>
      <c r="Q68" s="591"/>
      <c r="R68" s="591"/>
      <c r="S68" s="591"/>
      <c r="T68" s="591"/>
      <c r="U68" s="591"/>
      <c r="V68" s="591"/>
      <c r="W68" s="591"/>
      <c r="X68" s="591"/>
      <c r="Y68" s="591"/>
      <c r="Z68" s="591"/>
      <c r="AA68" s="591"/>
      <c r="AB68" s="591"/>
      <c r="AC68" s="591"/>
      <c r="AD68" s="591"/>
      <c r="AE68" s="591"/>
      <c r="AF68" s="591"/>
      <c r="AG68" s="591"/>
      <c r="AH68" s="591"/>
      <c r="AI68" s="591"/>
      <c r="AJ68" s="591"/>
      <c r="AK68" s="591"/>
      <c r="AL68" s="591"/>
      <c r="AM68" s="591"/>
      <c r="AN68" s="591"/>
      <c r="AO68" s="591"/>
      <c r="AP68" s="591"/>
      <c r="AQ68" s="591"/>
      <c r="AR68" s="591"/>
      <c r="AS68" s="591"/>
      <c r="AT68" s="591"/>
      <c r="AU68" s="591"/>
      <c r="AV68" s="591"/>
      <c r="AW68" s="591"/>
      <c r="AX68" s="591"/>
      <c r="AY68" s="591"/>
      <c r="AZ68" s="591"/>
      <c r="BA68" s="591"/>
      <c r="BB68" s="591"/>
      <c r="BC68" s="591"/>
      <c r="BD68" s="591"/>
      <c r="BE68" s="591"/>
      <c r="BF68" s="591"/>
      <c r="BG68" s="591"/>
      <c r="BH68" s="591"/>
      <c r="BI68" s="591"/>
      <c r="BJ68" s="591"/>
      <c r="BK68" s="591"/>
      <c r="BL68" s="591"/>
      <c r="BM68" s="591"/>
      <c r="BN68" s="591"/>
      <c r="BO68" s="591"/>
      <c r="BP68" s="591"/>
      <c r="BQ68" s="591"/>
      <c r="BR68" s="591"/>
      <c r="BS68" s="591"/>
      <c r="BT68" s="591"/>
      <c r="BU68" s="591"/>
      <c r="BV68" s="591"/>
      <c r="BW68" s="591"/>
      <c r="BX68" s="591"/>
      <c r="BY68" s="591"/>
      <c r="BZ68" s="591"/>
      <c r="CA68" s="591"/>
      <c r="CB68" s="591"/>
      <c r="CC68" s="591"/>
      <c r="CD68" s="591"/>
      <c r="CE68" s="591"/>
      <c r="CF68" s="591"/>
      <c r="CG68" s="591"/>
      <c r="CH68" s="591"/>
      <c r="CI68" s="591"/>
      <c r="CJ68" s="591"/>
      <c r="CK68" s="591"/>
      <c r="CL68" s="591"/>
      <c r="CM68" s="591"/>
      <c r="CN68" s="591"/>
      <c r="CO68" s="591"/>
      <c r="CP68" s="591"/>
      <c r="CQ68" s="591"/>
      <c r="CR68" s="591"/>
      <c r="CS68" s="591"/>
      <c r="CT68" s="591"/>
      <c r="CU68" s="591"/>
      <c r="CV68" s="591"/>
      <c r="CW68" s="591"/>
      <c r="CX68" s="591"/>
      <c r="CY68" s="591"/>
      <c r="CZ68" s="591"/>
      <c r="DA68" s="591"/>
      <c r="DB68" s="591"/>
      <c r="DC68" s="591"/>
      <c r="DD68" s="591"/>
      <c r="DE68" s="591"/>
      <c r="DF68" s="591"/>
      <c r="DG68" s="591"/>
      <c r="DH68" s="591"/>
      <c r="DI68" s="591"/>
      <c r="DJ68" s="591"/>
      <c r="DK68" s="591"/>
      <c r="DL68" s="591"/>
      <c r="DM68" s="591"/>
      <c r="DN68" s="591"/>
      <c r="DO68" s="591"/>
      <c r="DP68" s="591"/>
      <c r="DQ68" s="591"/>
      <c r="DR68" s="591"/>
      <c r="DS68" s="591"/>
      <c r="DT68" s="591"/>
      <c r="DU68" s="591"/>
      <c r="DV68" s="591"/>
      <c r="DW68" s="591"/>
      <c r="DX68" s="591"/>
      <c r="DY68" s="591"/>
      <c r="DZ68" s="591"/>
      <c r="EA68" s="591"/>
      <c r="EB68" s="591"/>
      <c r="EC68" s="591"/>
      <c r="ED68" s="591"/>
      <c r="EE68" s="591"/>
      <c r="EF68" s="591"/>
      <c r="EG68" s="591"/>
      <c r="EH68" s="591"/>
      <c r="EI68" s="591"/>
      <c r="EJ68" s="591"/>
      <c r="EK68" s="591"/>
      <c r="EL68" s="591"/>
      <c r="EM68" s="591"/>
      <c r="EN68" s="591"/>
      <c r="EO68" s="591"/>
      <c r="EP68" s="591"/>
      <c r="EQ68" s="591"/>
      <c r="ER68" s="591"/>
      <c r="ES68" s="591"/>
      <c r="ET68" s="591"/>
      <c r="EU68" s="591"/>
      <c r="EV68" s="591"/>
      <c r="EW68" s="591"/>
      <c r="EX68" s="591"/>
      <c r="EY68" s="591"/>
      <c r="EZ68" s="591"/>
      <c r="FA68" s="591"/>
      <c r="FB68" s="591"/>
      <c r="FC68" s="591"/>
      <c r="FD68" s="591"/>
      <c r="FE68" s="591"/>
      <c r="FF68" s="591"/>
      <c r="FG68" s="591"/>
      <c r="FH68" s="591"/>
      <c r="FI68" s="591"/>
      <c r="FJ68" s="591"/>
      <c r="FK68" s="591"/>
      <c r="FL68" s="591"/>
      <c r="FM68" s="591"/>
      <c r="FN68" s="591"/>
      <c r="FO68" s="591"/>
      <c r="FP68" s="591"/>
      <c r="FQ68" s="591"/>
      <c r="FR68" s="591"/>
      <c r="FS68" s="591"/>
      <c r="FT68" s="591"/>
      <c r="FU68" s="591"/>
      <c r="FV68" s="591"/>
      <c r="FW68" s="591"/>
      <c r="FX68" s="591"/>
      <c r="FY68" s="591"/>
      <c r="FZ68" s="591"/>
      <c r="GA68" s="591"/>
      <c r="GB68" s="591"/>
    </row>
    <row r="69" spans="1:216" x14ac:dyDescent="0.2">
      <c r="A69" s="591" t="s">
        <v>252</v>
      </c>
      <c r="B69" s="591"/>
      <c r="C69" s="591"/>
      <c r="D69" s="591"/>
      <c r="E69" s="591"/>
      <c r="F69" s="591"/>
      <c r="G69" s="591"/>
      <c r="H69" s="591"/>
      <c r="I69" s="591"/>
      <c r="J69" s="591"/>
      <c r="K69" s="591"/>
      <c r="L69" s="591"/>
      <c r="M69" s="591"/>
      <c r="N69" s="591"/>
      <c r="O69" s="591"/>
      <c r="P69" s="591"/>
      <c r="Q69" s="591"/>
      <c r="R69" s="591"/>
      <c r="S69" s="591"/>
      <c r="T69" s="591"/>
      <c r="U69" s="591"/>
      <c r="V69" s="591"/>
      <c r="W69" s="591"/>
      <c r="X69" s="591"/>
      <c r="Y69" s="591"/>
      <c r="Z69" s="591"/>
      <c r="AA69" s="591"/>
      <c r="AB69" s="591"/>
      <c r="AC69" s="591"/>
      <c r="AD69" s="591"/>
      <c r="AE69" s="591"/>
      <c r="AF69" s="591"/>
      <c r="AG69" s="591"/>
      <c r="AH69" s="591"/>
      <c r="AI69" s="591"/>
      <c r="AJ69" s="591"/>
      <c r="AK69" s="591"/>
      <c r="AL69" s="591"/>
      <c r="AM69" s="591"/>
      <c r="AN69" s="591"/>
      <c r="AO69" s="591"/>
      <c r="AP69" s="591"/>
      <c r="AQ69" s="591"/>
      <c r="AR69" s="591"/>
      <c r="AS69" s="591"/>
      <c r="AT69" s="591"/>
      <c r="AU69" s="591"/>
      <c r="AV69" s="591"/>
      <c r="AW69" s="591"/>
      <c r="AX69" s="591"/>
      <c r="AY69" s="591"/>
      <c r="AZ69" s="591"/>
      <c r="BA69" s="591"/>
      <c r="BB69" s="591"/>
      <c r="BC69" s="591"/>
      <c r="BD69" s="591"/>
      <c r="BE69" s="591"/>
      <c r="BF69" s="591"/>
      <c r="BG69" s="591"/>
      <c r="BH69" s="591"/>
      <c r="BI69" s="591"/>
      <c r="BJ69" s="591"/>
      <c r="BK69" s="591"/>
      <c r="BL69" s="591"/>
      <c r="BM69" s="591"/>
      <c r="BN69" s="591"/>
      <c r="BO69" s="591"/>
      <c r="BP69" s="591"/>
      <c r="BQ69" s="591"/>
      <c r="BR69" s="591"/>
      <c r="BS69" s="591"/>
      <c r="BT69" s="591"/>
      <c r="BU69" s="591"/>
      <c r="BV69" s="591"/>
      <c r="BW69" s="591"/>
      <c r="BX69" s="591"/>
      <c r="BY69" s="591"/>
      <c r="BZ69" s="591"/>
      <c r="CA69" s="591"/>
      <c r="CB69" s="591"/>
      <c r="CC69" s="591"/>
      <c r="CD69" s="591"/>
      <c r="CE69" s="591"/>
      <c r="CF69" s="591"/>
      <c r="CG69" s="591"/>
      <c r="CH69" s="591"/>
      <c r="CI69" s="591"/>
      <c r="CJ69" s="591"/>
      <c r="CK69" s="591"/>
      <c r="CL69" s="591"/>
      <c r="CM69" s="591"/>
      <c r="CN69" s="591"/>
      <c r="CO69" s="591"/>
      <c r="CP69" s="591"/>
      <c r="CQ69" s="591"/>
      <c r="CR69" s="591"/>
      <c r="CS69" s="591"/>
      <c r="CT69" s="591"/>
      <c r="CU69" s="591"/>
      <c r="CV69" s="591"/>
      <c r="CW69" s="591"/>
      <c r="CX69" s="591"/>
      <c r="CY69" s="591"/>
      <c r="CZ69" s="591"/>
      <c r="DA69" s="591"/>
      <c r="DB69" s="591"/>
      <c r="DC69" s="591"/>
      <c r="DD69" s="591"/>
      <c r="DE69" s="591"/>
      <c r="DF69" s="591"/>
      <c r="DG69" s="591"/>
      <c r="DH69" s="591"/>
      <c r="DI69" s="591"/>
      <c r="DJ69" s="591"/>
      <c r="DK69" s="591"/>
      <c r="DL69" s="591"/>
      <c r="DM69" s="591"/>
      <c r="DN69" s="591"/>
      <c r="DO69" s="591"/>
      <c r="DP69" s="591"/>
      <c r="DQ69" s="591"/>
      <c r="DR69" s="591"/>
      <c r="DS69" s="591"/>
      <c r="DT69" s="591"/>
      <c r="DU69" s="591"/>
      <c r="DV69" s="591"/>
      <c r="DW69" s="591"/>
      <c r="DX69" s="591"/>
      <c r="DY69" s="591"/>
      <c r="DZ69" s="591"/>
      <c r="EA69" s="591"/>
      <c r="EB69" s="591"/>
      <c r="EC69" s="591"/>
      <c r="ED69" s="591"/>
      <c r="EE69" s="591"/>
      <c r="EF69" s="591"/>
      <c r="EG69" s="591"/>
      <c r="EH69" s="591"/>
      <c r="EI69" s="591"/>
      <c r="EJ69" s="591"/>
      <c r="EK69" s="591"/>
      <c r="EL69" s="591"/>
      <c r="EM69" s="591"/>
      <c r="EN69" s="591"/>
      <c r="EO69" s="591"/>
      <c r="EP69" s="591"/>
      <c r="EQ69" s="591"/>
      <c r="ER69" s="591"/>
      <c r="ES69" s="591"/>
      <c r="ET69" s="591"/>
      <c r="EU69" s="591"/>
      <c r="EV69" s="591"/>
      <c r="EW69" s="591"/>
      <c r="EX69" s="591"/>
      <c r="EY69" s="591"/>
      <c r="EZ69" s="591"/>
      <c r="FA69" s="591"/>
      <c r="FB69" s="591"/>
      <c r="FC69" s="591"/>
      <c r="FD69" s="591"/>
      <c r="FE69" s="591"/>
      <c r="FF69" s="591"/>
      <c r="FG69" s="591"/>
      <c r="FH69" s="591"/>
      <c r="FI69" s="591"/>
      <c r="FJ69" s="591"/>
      <c r="FK69" s="591"/>
      <c r="FL69" s="591"/>
      <c r="FM69" s="591"/>
      <c r="FN69" s="591"/>
      <c r="FO69" s="591"/>
      <c r="FP69" s="591"/>
      <c r="FQ69" s="591"/>
      <c r="FR69" s="591"/>
      <c r="FS69" s="591"/>
      <c r="FT69" s="591"/>
      <c r="FU69" s="591"/>
      <c r="FV69" s="591"/>
      <c r="FW69" s="591"/>
      <c r="FX69" s="591"/>
      <c r="FY69" s="591"/>
      <c r="FZ69" s="591"/>
      <c r="GA69" s="591"/>
      <c r="GB69" s="591"/>
    </row>
    <row r="70" spans="1:216" x14ac:dyDescent="0.2">
      <c r="A70" s="367" t="s">
        <v>46</v>
      </c>
      <c r="B70" s="367"/>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592" t="s">
        <v>426</v>
      </c>
      <c r="AD70" s="592"/>
      <c r="AE70" s="592"/>
      <c r="AF70" s="592"/>
      <c r="AG70" s="592"/>
      <c r="AH70" s="592"/>
      <c r="AI70" s="592"/>
      <c r="AJ70" s="592"/>
      <c r="AK70" s="592"/>
      <c r="AL70" s="592"/>
      <c r="AM70" s="592"/>
      <c r="AN70" s="592"/>
      <c r="AO70" s="592"/>
      <c r="AP70" s="592"/>
      <c r="AQ70" s="592"/>
      <c r="AR70" s="592"/>
      <c r="AS70" s="592"/>
      <c r="AT70" s="592"/>
      <c r="AU70" s="592"/>
      <c r="AV70" s="592"/>
      <c r="AW70" s="592"/>
      <c r="AX70" s="592"/>
      <c r="AY70" s="592"/>
      <c r="AZ70" s="592"/>
      <c r="BA70" s="592"/>
      <c r="BB70" s="592"/>
      <c r="BC70" s="592"/>
      <c r="BD70" s="592"/>
      <c r="BE70" s="592"/>
      <c r="BF70" s="592"/>
      <c r="BG70" s="592"/>
      <c r="BH70" s="592"/>
      <c r="BI70" s="592"/>
      <c r="BJ70" s="592"/>
      <c r="BK70" s="592"/>
      <c r="BL70" s="592"/>
      <c r="BM70" s="592"/>
      <c r="BN70" s="592"/>
      <c r="BO70" s="592"/>
      <c r="BP70" s="592"/>
      <c r="BQ70" s="592"/>
      <c r="BR70" s="592"/>
      <c r="BS70" s="592"/>
      <c r="BT70" s="592"/>
      <c r="BU70" s="592"/>
      <c r="BV70" s="592"/>
      <c r="BW70" s="592"/>
      <c r="BX70" s="592"/>
      <c r="BY70" s="592"/>
      <c r="BZ70" s="592"/>
      <c r="CA70" s="592"/>
      <c r="CB70" s="592"/>
      <c r="CC70" s="592"/>
      <c r="CD70" s="592"/>
      <c r="CE70" s="592"/>
      <c r="CF70" s="592"/>
      <c r="CG70" s="592"/>
      <c r="CH70" s="592"/>
      <c r="CI70" s="592"/>
      <c r="CJ70" s="592"/>
      <c r="CK70" s="592"/>
      <c r="CL70" s="592"/>
      <c r="CM70" s="592"/>
      <c r="CN70" s="592"/>
      <c r="CO70" s="592"/>
      <c r="CP70" s="592"/>
      <c r="CQ70" s="592"/>
      <c r="CR70" s="592"/>
      <c r="CS70" s="592"/>
      <c r="CT70" s="592"/>
      <c r="CU70" s="592"/>
      <c r="CV70" s="592"/>
      <c r="CW70" s="592"/>
      <c r="CX70" s="592"/>
      <c r="CY70" s="592"/>
      <c r="CZ70" s="592"/>
      <c r="DA70" s="592"/>
      <c r="DB70" s="592"/>
      <c r="DC70" s="592"/>
      <c r="DD70" s="592"/>
      <c r="DE70" s="592"/>
      <c r="DF70" s="592"/>
      <c r="DG70" s="592"/>
      <c r="DH70" s="592"/>
      <c r="DI70" s="592"/>
      <c r="DJ70" s="592"/>
      <c r="DK70" s="592"/>
      <c r="DL70" s="592"/>
      <c r="DM70" s="592"/>
      <c r="DN70" s="592"/>
      <c r="DO70" s="592"/>
      <c r="DP70" s="592"/>
      <c r="DQ70" s="592"/>
      <c r="DR70" s="592"/>
      <c r="DS70" s="592"/>
      <c r="DT70" s="592"/>
      <c r="DU70" s="592"/>
      <c r="DV70" s="592"/>
      <c r="DW70" s="592"/>
      <c r="DX70" s="592"/>
      <c r="DY70" s="592"/>
      <c r="DZ70" s="592"/>
      <c r="EA70" s="592"/>
      <c r="EB70" s="592"/>
      <c r="EC70" s="592"/>
      <c r="ED70" s="592"/>
      <c r="EE70" s="592"/>
      <c r="EF70" s="592"/>
      <c r="EG70" s="592"/>
      <c r="EH70" s="592"/>
      <c r="EI70" s="592"/>
      <c r="EJ70" s="592"/>
      <c r="EK70" s="592"/>
      <c r="EL70" s="592"/>
      <c r="EM70" s="592"/>
      <c r="EN70" s="592"/>
      <c r="EO70" s="592"/>
      <c r="EP70" s="592"/>
      <c r="EQ70" s="592"/>
      <c r="ER70" s="592"/>
      <c r="ES70" s="592"/>
      <c r="ET70" s="592"/>
      <c r="EU70" s="592"/>
      <c r="EV70" s="592"/>
      <c r="EW70" s="592"/>
      <c r="EX70" s="592"/>
      <c r="EY70" s="592"/>
      <c r="EZ70" s="592"/>
      <c r="FA70" s="592"/>
      <c r="FB70" s="592"/>
      <c r="FC70" s="592"/>
      <c r="FD70" s="592"/>
      <c r="FE70" s="592"/>
      <c r="FF70" s="592"/>
      <c r="FG70" s="592"/>
      <c r="FH70" s="592"/>
      <c r="FI70" s="592"/>
      <c r="FJ70" s="592"/>
      <c r="FK70" s="367"/>
      <c r="FL70" s="367"/>
      <c r="FM70" s="367"/>
      <c r="FN70" s="367"/>
      <c r="FO70" s="367"/>
      <c r="FP70" s="367"/>
      <c r="FQ70" s="367"/>
      <c r="FR70" s="367"/>
      <c r="FS70" s="367"/>
      <c r="FT70" s="367"/>
      <c r="FU70" s="367"/>
      <c r="FV70" s="367"/>
      <c r="FW70" s="367"/>
      <c r="FX70" s="367"/>
      <c r="FY70" s="367"/>
      <c r="FZ70" s="367"/>
      <c r="GA70" s="367"/>
      <c r="GB70" s="367"/>
      <c r="GC70" s="367"/>
      <c r="GD70" s="367"/>
      <c r="GE70" s="367"/>
      <c r="GF70" s="367"/>
      <c r="GG70" s="367"/>
      <c r="GH70" s="367"/>
      <c r="GI70" s="367"/>
      <c r="GJ70" s="367"/>
      <c r="GK70" s="367"/>
      <c r="GL70" s="367"/>
      <c r="GM70" s="367"/>
      <c r="GN70" s="367"/>
      <c r="GO70" s="367"/>
      <c r="GP70" s="367"/>
      <c r="GQ70" s="367"/>
      <c r="GR70" s="367"/>
      <c r="GS70" s="367"/>
      <c r="GT70" s="367"/>
      <c r="GU70" s="367"/>
      <c r="GV70" s="367"/>
      <c r="GW70" s="367"/>
      <c r="GX70" s="367"/>
      <c r="GY70" s="367"/>
      <c r="GZ70" s="367"/>
      <c r="HA70" s="367"/>
      <c r="HB70" s="367"/>
      <c r="HC70" s="367"/>
      <c r="HD70" s="367"/>
      <c r="HE70" s="367"/>
      <c r="HF70" s="367"/>
      <c r="HG70" s="367"/>
      <c r="HH70" s="367"/>
    </row>
    <row r="71" spans="1:216" x14ac:dyDescent="0.2">
      <c r="A71" s="591" t="s">
        <v>47</v>
      </c>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1"/>
      <c r="AR71" s="591"/>
      <c r="AS71" s="591"/>
      <c r="AT71" s="591"/>
      <c r="AU71" s="593" t="s">
        <v>425</v>
      </c>
      <c r="AV71" s="593"/>
      <c r="AW71" s="593"/>
      <c r="AX71" s="593"/>
      <c r="AY71" s="593"/>
      <c r="AZ71" s="593"/>
      <c r="BA71" s="593"/>
      <c r="BB71" s="593"/>
      <c r="BC71" s="593"/>
      <c r="BD71" s="593"/>
      <c r="BE71" s="593"/>
      <c r="BF71" s="593"/>
      <c r="BG71" s="593"/>
      <c r="BH71" s="593"/>
      <c r="BI71" s="593"/>
      <c r="BJ71" s="593"/>
      <c r="BK71" s="593"/>
      <c r="BL71" s="593"/>
      <c r="BM71" s="593"/>
      <c r="BN71" s="593"/>
      <c r="BO71" s="593"/>
      <c r="BP71" s="593"/>
      <c r="BQ71" s="593"/>
      <c r="BR71" s="593"/>
      <c r="BS71" s="593"/>
      <c r="BT71" s="593"/>
      <c r="BU71" s="593"/>
      <c r="BV71" s="593"/>
      <c r="BW71" s="593"/>
      <c r="BX71" s="593"/>
      <c r="BY71" s="593"/>
      <c r="BZ71" s="593"/>
      <c r="CA71" s="593"/>
      <c r="CB71" s="593"/>
      <c r="CC71" s="593"/>
      <c r="CD71" s="593"/>
      <c r="CE71" s="593"/>
      <c r="CF71" s="593"/>
      <c r="CG71" s="593"/>
      <c r="CH71" s="593"/>
      <c r="CI71" s="593"/>
      <c r="CJ71" s="593"/>
      <c r="CK71" s="593"/>
      <c r="CL71" s="593"/>
      <c r="CM71" s="593"/>
      <c r="CN71" s="593"/>
      <c r="CO71" s="593"/>
      <c r="CP71" s="593"/>
      <c r="CQ71" s="593"/>
      <c r="CR71" s="593"/>
      <c r="CS71" s="593"/>
      <c r="CT71" s="593"/>
      <c r="CU71" s="593"/>
      <c r="CV71" s="593"/>
      <c r="CW71" s="593"/>
      <c r="CX71" s="593"/>
      <c r="CY71" s="593"/>
      <c r="CZ71" s="593"/>
      <c r="DA71" s="593"/>
      <c r="DB71" s="593"/>
      <c r="DC71" s="593"/>
      <c r="DD71" s="593"/>
      <c r="DE71" s="593"/>
      <c r="DF71" s="593"/>
      <c r="DG71" s="593"/>
      <c r="DH71" s="593"/>
      <c r="DI71" s="593"/>
      <c r="DJ71" s="593"/>
      <c r="DK71" s="593"/>
      <c r="DL71" s="593"/>
      <c r="DM71" s="593"/>
      <c r="DN71" s="593"/>
      <c r="DO71" s="593"/>
      <c r="DP71" s="593"/>
      <c r="DQ71" s="593"/>
      <c r="DR71" s="593"/>
      <c r="DS71" s="593"/>
      <c r="DT71" s="593"/>
      <c r="DU71" s="593"/>
      <c r="DV71" s="593"/>
      <c r="DW71" s="593"/>
      <c r="DX71" s="593"/>
      <c r="DY71" s="593"/>
      <c r="DZ71" s="593"/>
      <c r="EA71" s="593"/>
      <c r="EB71" s="593"/>
      <c r="EC71" s="593"/>
      <c r="ED71" s="593"/>
      <c r="EE71" s="593"/>
      <c r="EF71" s="593"/>
      <c r="EG71" s="593"/>
      <c r="EH71" s="593"/>
      <c r="EI71" s="593"/>
      <c r="EJ71" s="593"/>
      <c r="EK71" s="593"/>
      <c r="EL71" s="593"/>
      <c r="EM71" s="593"/>
      <c r="EN71" s="593"/>
      <c r="EO71" s="593"/>
      <c r="EP71" s="593"/>
      <c r="EQ71" s="593"/>
      <c r="ER71" s="593"/>
      <c r="ES71" s="593"/>
      <c r="ET71" s="593"/>
      <c r="EU71" s="593"/>
      <c r="EV71" s="593"/>
      <c r="EW71" s="593"/>
      <c r="EX71" s="593"/>
      <c r="EY71" s="593"/>
      <c r="EZ71" s="593"/>
      <c r="FA71" s="593"/>
      <c r="FB71" s="593"/>
      <c r="FC71" s="593"/>
      <c r="FD71" s="593"/>
      <c r="FE71" s="593"/>
      <c r="FF71" s="593"/>
      <c r="FG71" s="593"/>
      <c r="FH71" s="593"/>
      <c r="FI71" s="593"/>
      <c r="FJ71" s="593"/>
      <c r="FK71" s="367"/>
      <c r="FL71" s="367"/>
      <c r="FM71" s="367"/>
      <c r="FN71" s="367"/>
      <c r="FO71" s="367"/>
      <c r="FP71" s="367"/>
      <c r="FQ71" s="367"/>
      <c r="FR71" s="367"/>
      <c r="FS71" s="367"/>
      <c r="FT71" s="367"/>
      <c r="FU71" s="367"/>
      <c r="FV71" s="367"/>
      <c r="FW71" s="367"/>
      <c r="FX71" s="367"/>
      <c r="FY71" s="367"/>
      <c r="FZ71" s="367"/>
      <c r="GA71" s="367"/>
      <c r="GB71" s="367"/>
      <c r="GC71" s="367"/>
      <c r="GD71" s="367"/>
      <c r="GE71" s="367"/>
      <c r="GF71" s="367"/>
      <c r="GG71" s="367"/>
      <c r="GH71" s="367"/>
      <c r="GI71" s="367"/>
      <c r="GJ71" s="367"/>
      <c r="GK71" s="367"/>
      <c r="GL71" s="367"/>
      <c r="GM71" s="367"/>
      <c r="GN71" s="367"/>
      <c r="GO71" s="367"/>
      <c r="GP71" s="367"/>
      <c r="GQ71" s="367"/>
      <c r="GR71" s="367"/>
      <c r="GS71" s="367"/>
      <c r="GT71" s="367"/>
      <c r="GU71" s="367"/>
      <c r="GV71" s="367"/>
      <c r="GW71" s="367"/>
      <c r="GX71" s="367"/>
      <c r="GY71" s="367"/>
      <c r="GZ71" s="367"/>
      <c r="HA71" s="367"/>
      <c r="HB71" s="367"/>
      <c r="HC71" s="367"/>
      <c r="HD71" s="367"/>
      <c r="HE71" s="367"/>
      <c r="HF71" s="367"/>
      <c r="HG71" s="367"/>
      <c r="HH71" s="367"/>
    </row>
    <row r="72" spans="1:216" ht="3.75" customHeight="1" x14ac:dyDescent="0.2">
      <c r="BO72" s="598">
        <v>2025</v>
      </c>
      <c r="BP72" s="598"/>
      <c r="BQ72" s="598"/>
      <c r="BR72" s="598"/>
      <c r="BS72" s="598"/>
      <c r="BT72" s="598"/>
      <c r="BU72" s="598"/>
      <c r="BV72" s="598"/>
      <c r="BW72" s="598"/>
      <c r="BX72" s="598"/>
      <c r="BY72" s="598"/>
      <c r="BZ72" s="598"/>
      <c r="CA72" s="598"/>
      <c r="CB72" s="598"/>
      <c r="CC72" s="598"/>
      <c r="CD72" s="598"/>
      <c r="CE72" s="598"/>
      <c r="CF72" s="598"/>
      <c r="CG72" s="598"/>
      <c r="CH72" s="598"/>
      <c r="CI72" s="598"/>
      <c r="CJ72" s="598"/>
    </row>
    <row r="73" spans="1:216" x14ac:dyDescent="0.2">
      <c r="BO73" s="599"/>
      <c r="BP73" s="599"/>
      <c r="BQ73" s="599"/>
      <c r="BR73" s="599"/>
      <c r="BS73" s="599"/>
      <c r="BT73" s="599"/>
      <c r="BU73" s="599"/>
      <c r="BV73" s="599"/>
      <c r="BW73" s="599"/>
      <c r="BX73" s="599"/>
      <c r="BY73" s="599"/>
      <c r="BZ73" s="599"/>
      <c r="CA73" s="599"/>
      <c r="CB73" s="599"/>
      <c r="CC73" s="599"/>
      <c r="CD73" s="599"/>
      <c r="CE73" s="599"/>
      <c r="CF73" s="599"/>
      <c r="CG73" s="599"/>
      <c r="CH73" s="599"/>
      <c r="CI73" s="599"/>
      <c r="CJ73" s="599"/>
    </row>
    <row r="74" spans="1:216" x14ac:dyDescent="0.2">
      <c r="A74" s="583" t="s">
        <v>48</v>
      </c>
      <c r="B74" s="584"/>
      <c r="C74" s="584"/>
      <c r="D74" s="584"/>
      <c r="E74" s="584"/>
      <c r="F74" s="585"/>
      <c r="G74" s="583" t="s">
        <v>233</v>
      </c>
      <c r="H74" s="584"/>
      <c r="I74" s="584"/>
      <c r="J74" s="584"/>
      <c r="K74" s="584"/>
      <c r="L74" s="584"/>
      <c r="M74" s="584"/>
      <c r="N74" s="584"/>
      <c r="O74" s="584"/>
      <c r="P74" s="584"/>
      <c r="Q74" s="584"/>
      <c r="R74" s="584"/>
      <c r="S74" s="584"/>
      <c r="T74" s="584"/>
      <c r="U74" s="584"/>
      <c r="V74" s="584"/>
      <c r="W74" s="584"/>
      <c r="X74" s="584"/>
      <c r="Y74" s="584"/>
      <c r="Z74" s="584"/>
      <c r="AA74" s="584"/>
      <c r="AB74" s="584"/>
      <c r="AC74" s="585"/>
      <c r="AD74" s="583" t="s">
        <v>49</v>
      </c>
      <c r="AE74" s="584"/>
      <c r="AF74" s="584"/>
      <c r="AG74" s="584"/>
      <c r="AH74" s="584"/>
      <c r="AI74" s="584"/>
      <c r="AJ74" s="584"/>
      <c r="AK74" s="584"/>
      <c r="AL74" s="584"/>
      <c r="AM74" s="584"/>
      <c r="AN74" s="584"/>
      <c r="AO74" s="584"/>
      <c r="AP74" s="584"/>
      <c r="AQ74" s="584"/>
      <c r="AR74" s="584"/>
      <c r="AS74" s="585"/>
      <c r="AT74" s="565" t="s">
        <v>50</v>
      </c>
      <c r="AU74" s="566"/>
      <c r="AV74" s="566"/>
      <c r="AW74" s="566"/>
      <c r="AX74" s="566"/>
      <c r="AY74" s="566"/>
      <c r="AZ74" s="566"/>
      <c r="BA74" s="566"/>
      <c r="BB74" s="566"/>
      <c r="BC74" s="566"/>
      <c r="BD74" s="566"/>
      <c r="BE74" s="566"/>
      <c r="BF74" s="566"/>
      <c r="BG74" s="566"/>
      <c r="BH74" s="566"/>
      <c r="BI74" s="566"/>
      <c r="BJ74" s="566"/>
      <c r="BK74" s="566"/>
      <c r="BL74" s="566"/>
      <c r="BM74" s="566"/>
      <c r="BN74" s="566"/>
      <c r="BO74" s="566"/>
      <c r="BP74" s="566"/>
      <c r="BQ74" s="566"/>
      <c r="BR74" s="566"/>
      <c r="BS74" s="566"/>
      <c r="BT74" s="566"/>
      <c r="BU74" s="566"/>
      <c r="BV74" s="566"/>
      <c r="BW74" s="566"/>
      <c r="BX74" s="566"/>
      <c r="BY74" s="566"/>
      <c r="BZ74" s="566"/>
      <c r="CA74" s="566"/>
      <c r="CB74" s="566"/>
      <c r="CC74" s="566"/>
      <c r="CD74" s="566"/>
      <c r="CE74" s="566"/>
      <c r="CF74" s="566"/>
      <c r="CG74" s="566"/>
      <c r="CH74" s="566"/>
      <c r="CI74" s="566"/>
      <c r="CJ74" s="566"/>
      <c r="CK74" s="566"/>
      <c r="CL74" s="566"/>
      <c r="CM74" s="566"/>
      <c r="CN74" s="566"/>
      <c r="CO74" s="566"/>
      <c r="CP74" s="566"/>
      <c r="CQ74" s="566"/>
      <c r="CR74" s="566"/>
      <c r="CS74" s="566"/>
      <c r="CT74" s="566"/>
      <c r="CU74" s="566"/>
      <c r="CV74" s="566"/>
      <c r="CW74" s="566"/>
      <c r="CX74" s="566"/>
      <c r="CY74" s="566"/>
      <c r="CZ74" s="566"/>
      <c r="DA74" s="566"/>
      <c r="DB74" s="566"/>
      <c r="DC74" s="566"/>
      <c r="DD74" s="566"/>
      <c r="DE74" s="566"/>
      <c r="DF74" s="566"/>
      <c r="DG74" s="566"/>
      <c r="DH74" s="566"/>
      <c r="DI74" s="566"/>
      <c r="DJ74" s="566"/>
      <c r="DK74" s="566"/>
      <c r="DL74" s="566"/>
      <c r="DM74" s="567"/>
      <c r="DN74" s="583" t="s">
        <v>51</v>
      </c>
      <c r="DO74" s="584"/>
      <c r="DP74" s="584"/>
      <c r="DQ74" s="584"/>
      <c r="DR74" s="584"/>
      <c r="DS74" s="584"/>
      <c r="DT74" s="584"/>
      <c r="DU74" s="584"/>
      <c r="DV74" s="584"/>
      <c r="DW74" s="584"/>
      <c r="DX74" s="584"/>
      <c r="DY74" s="584"/>
      <c r="DZ74" s="584"/>
      <c r="EA74" s="584"/>
      <c r="EB74" s="584"/>
      <c r="EC74" s="585"/>
      <c r="ED74" s="583" t="s">
        <v>97</v>
      </c>
      <c r="EE74" s="584"/>
      <c r="EF74" s="584"/>
      <c r="EG74" s="584"/>
      <c r="EH74" s="584"/>
      <c r="EI74" s="584"/>
      <c r="EJ74" s="584"/>
      <c r="EK74" s="584"/>
      <c r="EL74" s="584"/>
      <c r="EM74" s="584"/>
      <c r="EN74" s="584"/>
      <c r="EO74" s="584"/>
      <c r="EP74" s="584"/>
      <c r="EQ74" s="584"/>
      <c r="ER74" s="584"/>
      <c r="ES74" s="585"/>
      <c r="ET74" s="583" t="s">
        <v>98</v>
      </c>
      <c r="EU74" s="584"/>
      <c r="EV74" s="584"/>
      <c r="EW74" s="584"/>
      <c r="EX74" s="584"/>
      <c r="EY74" s="584"/>
      <c r="EZ74" s="584"/>
      <c r="FA74" s="584"/>
      <c r="FB74" s="584"/>
      <c r="FC74" s="584"/>
      <c r="FD74" s="584"/>
      <c r="FE74" s="584"/>
      <c r="FF74" s="584"/>
      <c r="FG74" s="584"/>
      <c r="FH74" s="584"/>
      <c r="FI74" s="584"/>
      <c r="FJ74" s="585"/>
      <c r="FK74" s="366"/>
      <c r="FL74" s="366"/>
      <c r="FM74" s="366"/>
      <c r="FN74" s="366"/>
      <c r="FO74" s="366"/>
      <c r="FP74" s="366"/>
      <c r="FQ74" s="366"/>
      <c r="FR74" s="366"/>
      <c r="FS74" s="366"/>
      <c r="FT74" s="366"/>
      <c r="FU74" s="366"/>
      <c r="FV74" s="366"/>
      <c r="FW74" s="366"/>
      <c r="FX74" s="366"/>
      <c r="FY74" s="366"/>
      <c r="FZ74" s="366"/>
      <c r="GA74" s="366"/>
      <c r="GB74" s="366"/>
      <c r="GC74" s="366"/>
      <c r="GD74" s="366"/>
      <c r="GE74" s="366"/>
      <c r="GF74" s="366"/>
      <c r="GG74" s="366"/>
      <c r="GH74" s="366"/>
      <c r="GI74" s="366"/>
      <c r="GJ74" s="366"/>
      <c r="GK74" s="366"/>
      <c r="GL74" s="366"/>
      <c r="GM74" s="366"/>
      <c r="GN74" s="366"/>
      <c r="GO74" s="366"/>
      <c r="GP74" s="366"/>
      <c r="GQ74" s="366"/>
      <c r="GR74" s="366"/>
      <c r="GS74" s="366"/>
      <c r="GT74" s="366"/>
      <c r="GU74" s="366"/>
      <c r="GV74" s="366"/>
      <c r="GW74" s="366"/>
      <c r="GX74" s="366"/>
      <c r="GY74" s="366"/>
      <c r="GZ74" s="366"/>
      <c r="HA74" s="366"/>
      <c r="HB74" s="366"/>
      <c r="HC74" s="366"/>
      <c r="HD74" s="366"/>
      <c r="HE74" s="366"/>
      <c r="HF74" s="366"/>
      <c r="HG74" s="366"/>
      <c r="HH74" s="366"/>
    </row>
    <row r="75" spans="1:216" x14ac:dyDescent="0.2">
      <c r="A75" s="594"/>
      <c r="B75" s="595"/>
      <c r="C75" s="595"/>
      <c r="D75" s="595"/>
      <c r="E75" s="595"/>
      <c r="F75" s="596"/>
      <c r="G75" s="594"/>
      <c r="H75" s="595"/>
      <c r="I75" s="595"/>
      <c r="J75" s="595"/>
      <c r="K75" s="595"/>
      <c r="L75" s="595"/>
      <c r="M75" s="595"/>
      <c r="N75" s="595"/>
      <c r="O75" s="595"/>
      <c r="P75" s="595"/>
      <c r="Q75" s="595"/>
      <c r="R75" s="595"/>
      <c r="S75" s="595"/>
      <c r="T75" s="595"/>
      <c r="U75" s="595"/>
      <c r="V75" s="595"/>
      <c r="W75" s="595"/>
      <c r="X75" s="595"/>
      <c r="Y75" s="595"/>
      <c r="Z75" s="595"/>
      <c r="AA75" s="595"/>
      <c r="AB75" s="595"/>
      <c r="AC75" s="596"/>
      <c r="AD75" s="594"/>
      <c r="AE75" s="595"/>
      <c r="AF75" s="595"/>
      <c r="AG75" s="595"/>
      <c r="AH75" s="595"/>
      <c r="AI75" s="595"/>
      <c r="AJ75" s="595"/>
      <c r="AK75" s="595"/>
      <c r="AL75" s="595"/>
      <c r="AM75" s="595"/>
      <c r="AN75" s="595"/>
      <c r="AO75" s="595"/>
      <c r="AP75" s="595"/>
      <c r="AQ75" s="595"/>
      <c r="AR75" s="595"/>
      <c r="AS75" s="596"/>
      <c r="AT75" s="583" t="s">
        <v>2</v>
      </c>
      <c r="AU75" s="584"/>
      <c r="AV75" s="584"/>
      <c r="AW75" s="584"/>
      <c r="AX75" s="584"/>
      <c r="AY75" s="584"/>
      <c r="AZ75" s="584"/>
      <c r="BA75" s="584"/>
      <c r="BB75" s="584"/>
      <c r="BC75" s="584"/>
      <c r="BD75" s="584"/>
      <c r="BE75" s="584"/>
      <c r="BF75" s="584"/>
      <c r="BG75" s="584"/>
      <c r="BH75" s="584"/>
      <c r="BI75" s="584"/>
      <c r="BJ75" s="585"/>
      <c r="BK75" s="565" t="s">
        <v>3</v>
      </c>
      <c r="BL75" s="566"/>
      <c r="BM75" s="566"/>
      <c r="BN75" s="566"/>
      <c r="BO75" s="566"/>
      <c r="BP75" s="566"/>
      <c r="BQ75" s="566"/>
      <c r="BR75" s="566"/>
      <c r="BS75" s="566"/>
      <c r="BT75" s="566"/>
      <c r="BU75" s="566"/>
      <c r="BV75" s="566"/>
      <c r="BW75" s="566"/>
      <c r="BX75" s="566"/>
      <c r="BY75" s="566"/>
      <c r="BZ75" s="566"/>
      <c r="CA75" s="566"/>
      <c r="CB75" s="566"/>
      <c r="CC75" s="566"/>
      <c r="CD75" s="566"/>
      <c r="CE75" s="566"/>
      <c r="CF75" s="566"/>
      <c r="CG75" s="566"/>
      <c r="CH75" s="566"/>
      <c r="CI75" s="566"/>
      <c r="CJ75" s="566"/>
      <c r="CK75" s="566"/>
      <c r="CL75" s="566"/>
      <c r="CM75" s="566"/>
      <c r="CN75" s="566"/>
      <c r="CO75" s="566"/>
      <c r="CP75" s="566"/>
      <c r="CQ75" s="566"/>
      <c r="CR75" s="566"/>
      <c r="CS75" s="566"/>
      <c r="CT75" s="566"/>
      <c r="CU75" s="566"/>
      <c r="CV75" s="566"/>
      <c r="CW75" s="566"/>
      <c r="CX75" s="566"/>
      <c r="CY75" s="566"/>
      <c r="CZ75" s="566"/>
      <c r="DA75" s="566"/>
      <c r="DB75" s="566"/>
      <c r="DC75" s="566"/>
      <c r="DD75" s="566"/>
      <c r="DE75" s="566"/>
      <c r="DF75" s="566"/>
      <c r="DG75" s="566"/>
      <c r="DH75" s="566"/>
      <c r="DI75" s="566"/>
      <c r="DJ75" s="566"/>
      <c r="DK75" s="566"/>
      <c r="DL75" s="566"/>
      <c r="DM75" s="567"/>
      <c r="DN75" s="594"/>
      <c r="DO75" s="595"/>
      <c r="DP75" s="595"/>
      <c r="DQ75" s="595"/>
      <c r="DR75" s="595"/>
      <c r="DS75" s="595"/>
      <c r="DT75" s="595"/>
      <c r="DU75" s="595"/>
      <c r="DV75" s="595"/>
      <c r="DW75" s="595"/>
      <c r="DX75" s="595"/>
      <c r="DY75" s="595"/>
      <c r="DZ75" s="595"/>
      <c r="EA75" s="595"/>
      <c r="EB75" s="595"/>
      <c r="EC75" s="596"/>
      <c r="ED75" s="594"/>
      <c r="EE75" s="595"/>
      <c r="EF75" s="595"/>
      <c r="EG75" s="595"/>
      <c r="EH75" s="595"/>
      <c r="EI75" s="595"/>
      <c r="EJ75" s="595"/>
      <c r="EK75" s="595"/>
      <c r="EL75" s="595"/>
      <c r="EM75" s="595"/>
      <c r="EN75" s="595"/>
      <c r="EO75" s="595"/>
      <c r="EP75" s="595"/>
      <c r="EQ75" s="595"/>
      <c r="ER75" s="595"/>
      <c r="ES75" s="596"/>
      <c r="ET75" s="594"/>
      <c r="EU75" s="595"/>
      <c r="EV75" s="595"/>
      <c r="EW75" s="595"/>
      <c r="EX75" s="595"/>
      <c r="EY75" s="595"/>
      <c r="EZ75" s="595"/>
      <c r="FA75" s="595"/>
      <c r="FB75" s="595"/>
      <c r="FC75" s="595"/>
      <c r="FD75" s="595"/>
      <c r="FE75" s="595"/>
      <c r="FF75" s="595"/>
      <c r="FG75" s="595"/>
      <c r="FH75" s="595"/>
      <c r="FI75" s="595"/>
      <c r="FJ75" s="596"/>
      <c r="FK75" s="366"/>
      <c r="FL75" s="366"/>
      <c r="FM75" s="366"/>
      <c r="FN75" s="366"/>
      <c r="FO75" s="366"/>
      <c r="FP75" s="366"/>
      <c r="FQ75" s="366"/>
      <c r="FR75" s="366"/>
      <c r="FS75" s="366"/>
      <c r="FT75" s="366"/>
      <c r="FU75" s="366"/>
      <c r="FV75" s="366"/>
      <c r="FW75" s="366"/>
      <c r="FX75" s="366"/>
      <c r="FY75" s="366"/>
      <c r="FZ75" s="366"/>
      <c r="GA75" s="366"/>
      <c r="GB75" s="366"/>
      <c r="GC75" s="366"/>
      <c r="GD75" s="366"/>
      <c r="GE75" s="366"/>
      <c r="GF75" s="366"/>
      <c r="GG75" s="366"/>
      <c r="GH75" s="366"/>
      <c r="GI75" s="366"/>
      <c r="GJ75" s="366"/>
      <c r="GK75" s="366"/>
      <c r="GL75" s="366"/>
      <c r="GM75" s="366"/>
      <c r="GN75" s="366"/>
      <c r="GO75" s="366"/>
      <c r="GP75" s="366"/>
      <c r="GQ75" s="366"/>
      <c r="GR75" s="366"/>
      <c r="GS75" s="366"/>
      <c r="GT75" s="366"/>
      <c r="GU75" s="366"/>
      <c r="GV75" s="366"/>
      <c r="GW75" s="366"/>
      <c r="GX75" s="366"/>
      <c r="GY75" s="366"/>
      <c r="GZ75" s="366"/>
      <c r="HA75" s="366"/>
      <c r="HB75" s="366"/>
      <c r="HC75" s="366"/>
      <c r="HD75" s="366"/>
      <c r="HE75" s="366"/>
      <c r="HF75" s="366"/>
      <c r="HG75" s="366"/>
      <c r="HH75" s="366"/>
    </row>
    <row r="76" spans="1:216" x14ac:dyDescent="0.2">
      <c r="A76" s="586"/>
      <c r="B76" s="587"/>
      <c r="C76" s="587"/>
      <c r="D76" s="587"/>
      <c r="E76" s="587"/>
      <c r="F76" s="588"/>
      <c r="G76" s="586"/>
      <c r="H76" s="587"/>
      <c r="I76" s="587"/>
      <c r="J76" s="587"/>
      <c r="K76" s="587"/>
      <c r="L76" s="587"/>
      <c r="M76" s="587"/>
      <c r="N76" s="587"/>
      <c r="O76" s="587"/>
      <c r="P76" s="587"/>
      <c r="Q76" s="587"/>
      <c r="R76" s="587"/>
      <c r="S76" s="587"/>
      <c r="T76" s="587"/>
      <c r="U76" s="587"/>
      <c r="V76" s="587"/>
      <c r="W76" s="587"/>
      <c r="X76" s="587"/>
      <c r="Y76" s="587"/>
      <c r="Z76" s="587"/>
      <c r="AA76" s="587"/>
      <c r="AB76" s="587"/>
      <c r="AC76" s="588"/>
      <c r="AD76" s="586"/>
      <c r="AE76" s="587"/>
      <c r="AF76" s="587"/>
      <c r="AG76" s="587"/>
      <c r="AH76" s="587"/>
      <c r="AI76" s="587"/>
      <c r="AJ76" s="587"/>
      <c r="AK76" s="587"/>
      <c r="AL76" s="587"/>
      <c r="AM76" s="587"/>
      <c r="AN76" s="587"/>
      <c r="AO76" s="587"/>
      <c r="AP76" s="587"/>
      <c r="AQ76" s="587"/>
      <c r="AR76" s="587"/>
      <c r="AS76" s="588"/>
      <c r="AT76" s="586"/>
      <c r="AU76" s="587"/>
      <c r="AV76" s="587"/>
      <c r="AW76" s="587"/>
      <c r="AX76" s="587"/>
      <c r="AY76" s="587"/>
      <c r="AZ76" s="587"/>
      <c r="BA76" s="587"/>
      <c r="BB76" s="587"/>
      <c r="BC76" s="587"/>
      <c r="BD76" s="587"/>
      <c r="BE76" s="587"/>
      <c r="BF76" s="587"/>
      <c r="BG76" s="587"/>
      <c r="BH76" s="587"/>
      <c r="BI76" s="587"/>
      <c r="BJ76" s="588"/>
      <c r="BK76" s="589" t="s">
        <v>52</v>
      </c>
      <c r="BL76" s="589"/>
      <c r="BM76" s="589"/>
      <c r="BN76" s="589"/>
      <c r="BO76" s="589"/>
      <c r="BP76" s="589"/>
      <c r="BQ76" s="589"/>
      <c r="BR76" s="589"/>
      <c r="BS76" s="589"/>
      <c r="BT76" s="589"/>
      <c r="BU76" s="589"/>
      <c r="BV76" s="589"/>
      <c r="BW76" s="589"/>
      <c r="BX76" s="589"/>
      <c r="BY76" s="589"/>
      <c r="BZ76" s="589"/>
      <c r="CA76" s="589"/>
      <c r="CB76" s="589"/>
      <c r="CC76" s="589" t="s">
        <v>53</v>
      </c>
      <c r="CD76" s="589"/>
      <c r="CE76" s="589"/>
      <c r="CF76" s="589"/>
      <c r="CG76" s="589"/>
      <c r="CH76" s="589"/>
      <c r="CI76" s="589"/>
      <c r="CJ76" s="589"/>
      <c r="CK76" s="589"/>
      <c r="CL76" s="589"/>
      <c r="CM76" s="589"/>
      <c r="CN76" s="589"/>
      <c r="CO76" s="589"/>
      <c r="CP76" s="589"/>
      <c r="CQ76" s="589"/>
      <c r="CR76" s="589"/>
      <c r="CS76" s="589"/>
      <c r="CT76" s="589"/>
      <c r="CU76" s="589"/>
      <c r="CV76" s="589" t="s">
        <v>54</v>
      </c>
      <c r="CW76" s="589"/>
      <c r="CX76" s="589"/>
      <c r="CY76" s="589"/>
      <c r="CZ76" s="589"/>
      <c r="DA76" s="589"/>
      <c r="DB76" s="589"/>
      <c r="DC76" s="589"/>
      <c r="DD76" s="589"/>
      <c r="DE76" s="589"/>
      <c r="DF76" s="589"/>
      <c r="DG76" s="589"/>
      <c r="DH76" s="589"/>
      <c r="DI76" s="589"/>
      <c r="DJ76" s="589"/>
      <c r="DK76" s="589"/>
      <c r="DL76" s="589"/>
      <c r="DM76" s="589"/>
      <c r="DN76" s="586"/>
      <c r="DO76" s="587"/>
      <c r="DP76" s="587"/>
      <c r="DQ76" s="587"/>
      <c r="DR76" s="587"/>
      <c r="DS76" s="587"/>
      <c r="DT76" s="587"/>
      <c r="DU76" s="587"/>
      <c r="DV76" s="587"/>
      <c r="DW76" s="587"/>
      <c r="DX76" s="587"/>
      <c r="DY76" s="587"/>
      <c r="DZ76" s="587"/>
      <c r="EA76" s="587"/>
      <c r="EB76" s="587"/>
      <c r="EC76" s="588"/>
      <c r="ED76" s="586"/>
      <c r="EE76" s="587"/>
      <c r="EF76" s="587"/>
      <c r="EG76" s="587"/>
      <c r="EH76" s="587"/>
      <c r="EI76" s="587"/>
      <c r="EJ76" s="587"/>
      <c r="EK76" s="587"/>
      <c r="EL76" s="587"/>
      <c r="EM76" s="587"/>
      <c r="EN76" s="587"/>
      <c r="EO76" s="587"/>
      <c r="EP76" s="587"/>
      <c r="EQ76" s="587"/>
      <c r="ER76" s="587"/>
      <c r="ES76" s="588"/>
      <c r="ET76" s="586"/>
      <c r="EU76" s="587"/>
      <c r="EV76" s="587"/>
      <c r="EW76" s="587"/>
      <c r="EX76" s="587"/>
      <c r="EY76" s="587"/>
      <c r="EZ76" s="587"/>
      <c r="FA76" s="587"/>
      <c r="FB76" s="587"/>
      <c r="FC76" s="587"/>
      <c r="FD76" s="587"/>
      <c r="FE76" s="587"/>
      <c r="FF76" s="587"/>
      <c r="FG76" s="587"/>
      <c r="FH76" s="587"/>
      <c r="FI76" s="587"/>
      <c r="FJ76" s="588"/>
      <c r="FK76" s="366"/>
      <c r="FL76" s="366"/>
      <c r="FM76" s="366"/>
      <c r="FN76" s="366"/>
      <c r="FO76" s="366"/>
      <c r="FP76" s="366"/>
      <c r="FQ76" s="366"/>
      <c r="FR76" s="366"/>
      <c r="FS76" s="366"/>
      <c r="FT76" s="366"/>
      <c r="FU76" s="366"/>
      <c r="FV76" s="366"/>
      <c r="FW76" s="366"/>
      <c r="FX76" s="366"/>
      <c r="FY76" s="366"/>
      <c r="FZ76" s="366"/>
      <c r="GA76" s="366"/>
      <c r="GB76" s="366"/>
      <c r="GC76" s="366"/>
      <c r="GD76" s="366"/>
      <c r="GE76" s="366"/>
      <c r="GF76" s="366"/>
      <c r="GG76" s="366"/>
      <c r="GH76" s="366"/>
      <c r="GI76" s="366"/>
      <c r="GJ76" s="366"/>
      <c r="GK76" s="366"/>
      <c r="GL76" s="366"/>
      <c r="GM76" s="366"/>
      <c r="GN76" s="366"/>
      <c r="GO76" s="366"/>
      <c r="GP76" s="366"/>
      <c r="GQ76" s="366"/>
      <c r="GR76" s="366"/>
      <c r="GS76" s="366"/>
      <c r="GT76" s="366"/>
      <c r="GU76" s="366"/>
      <c r="GV76" s="366"/>
      <c r="GW76" s="366"/>
      <c r="GX76" s="366"/>
      <c r="GY76" s="366"/>
      <c r="GZ76" s="366"/>
      <c r="HA76" s="366"/>
      <c r="HB76" s="366"/>
      <c r="HC76" s="366"/>
      <c r="HD76" s="366"/>
      <c r="HE76" s="366"/>
      <c r="HF76" s="366"/>
      <c r="HG76" s="366"/>
      <c r="HH76" s="366"/>
    </row>
    <row r="77" spans="1:216" x14ac:dyDescent="0.2">
      <c r="A77" s="582">
        <v>1</v>
      </c>
      <c r="B77" s="582"/>
      <c r="C77" s="582"/>
      <c r="D77" s="582"/>
      <c r="E77" s="582"/>
      <c r="F77" s="582"/>
      <c r="G77" s="582">
        <v>2</v>
      </c>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v>3</v>
      </c>
      <c r="AE77" s="582"/>
      <c r="AF77" s="582"/>
      <c r="AG77" s="582"/>
      <c r="AH77" s="582"/>
      <c r="AI77" s="582"/>
      <c r="AJ77" s="582"/>
      <c r="AK77" s="582"/>
      <c r="AL77" s="582"/>
      <c r="AM77" s="582"/>
      <c r="AN77" s="582"/>
      <c r="AO77" s="582"/>
      <c r="AP77" s="582"/>
      <c r="AQ77" s="582"/>
      <c r="AR77" s="582"/>
      <c r="AS77" s="582"/>
      <c r="AT77" s="582">
        <v>4</v>
      </c>
      <c r="AU77" s="582"/>
      <c r="AV77" s="582"/>
      <c r="AW77" s="582"/>
      <c r="AX77" s="582"/>
      <c r="AY77" s="582"/>
      <c r="AZ77" s="582"/>
      <c r="BA77" s="582"/>
      <c r="BB77" s="582"/>
      <c r="BC77" s="582"/>
      <c r="BD77" s="582"/>
      <c r="BE77" s="582"/>
      <c r="BF77" s="582"/>
      <c r="BG77" s="582"/>
      <c r="BH77" s="582"/>
      <c r="BI77" s="582"/>
      <c r="BJ77" s="582"/>
      <c r="BK77" s="582">
        <v>5</v>
      </c>
      <c r="BL77" s="582"/>
      <c r="BM77" s="582"/>
      <c r="BN77" s="582"/>
      <c r="BO77" s="582"/>
      <c r="BP77" s="582"/>
      <c r="BQ77" s="582"/>
      <c r="BR77" s="582"/>
      <c r="BS77" s="582"/>
      <c r="BT77" s="582"/>
      <c r="BU77" s="582"/>
      <c r="BV77" s="582"/>
      <c r="BW77" s="582"/>
      <c r="BX77" s="582"/>
      <c r="BY77" s="582"/>
      <c r="BZ77" s="582"/>
      <c r="CA77" s="582"/>
      <c r="CB77" s="582"/>
      <c r="CC77" s="582">
        <v>6</v>
      </c>
      <c r="CD77" s="582"/>
      <c r="CE77" s="582"/>
      <c r="CF77" s="582"/>
      <c r="CG77" s="582"/>
      <c r="CH77" s="582"/>
      <c r="CI77" s="582"/>
      <c r="CJ77" s="582"/>
      <c r="CK77" s="582"/>
      <c r="CL77" s="582"/>
      <c r="CM77" s="582"/>
      <c r="CN77" s="582"/>
      <c r="CO77" s="582"/>
      <c r="CP77" s="582"/>
      <c r="CQ77" s="582"/>
      <c r="CR77" s="582"/>
      <c r="CS77" s="582"/>
      <c r="CT77" s="582"/>
      <c r="CU77" s="582"/>
      <c r="CV77" s="582">
        <v>7</v>
      </c>
      <c r="CW77" s="582"/>
      <c r="CX77" s="582"/>
      <c r="CY77" s="582"/>
      <c r="CZ77" s="582"/>
      <c r="DA77" s="582"/>
      <c r="DB77" s="582"/>
      <c r="DC77" s="582"/>
      <c r="DD77" s="582"/>
      <c r="DE77" s="582"/>
      <c r="DF77" s="582"/>
      <c r="DG77" s="582"/>
      <c r="DH77" s="582"/>
      <c r="DI77" s="582"/>
      <c r="DJ77" s="582"/>
      <c r="DK77" s="582"/>
      <c r="DL77" s="582"/>
      <c r="DM77" s="582"/>
      <c r="DN77" s="582">
        <v>8</v>
      </c>
      <c r="DO77" s="582"/>
      <c r="DP77" s="582"/>
      <c r="DQ77" s="582"/>
      <c r="DR77" s="582"/>
      <c r="DS77" s="582"/>
      <c r="DT77" s="582"/>
      <c r="DU77" s="582"/>
      <c r="DV77" s="582"/>
      <c r="DW77" s="582"/>
      <c r="DX77" s="582"/>
      <c r="DY77" s="582"/>
      <c r="DZ77" s="582"/>
      <c r="EA77" s="582"/>
      <c r="EB77" s="582"/>
      <c r="EC77" s="582"/>
      <c r="ED77" s="582">
        <v>9</v>
      </c>
      <c r="EE77" s="582"/>
      <c r="EF77" s="582"/>
      <c r="EG77" s="582"/>
      <c r="EH77" s="582"/>
      <c r="EI77" s="582"/>
      <c r="EJ77" s="582"/>
      <c r="EK77" s="582"/>
      <c r="EL77" s="582"/>
      <c r="EM77" s="582"/>
      <c r="EN77" s="582"/>
      <c r="EO77" s="582"/>
      <c r="EP77" s="582"/>
      <c r="EQ77" s="582"/>
      <c r="ER77" s="582"/>
      <c r="ES77" s="582"/>
      <c r="ET77" s="582">
        <v>10</v>
      </c>
      <c r="EU77" s="582"/>
      <c r="EV77" s="582"/>
      <c r="EW77" s="582"/>
      <c r="EX77" s="582"/>
      <c r="EY77" s="582"/>
      <c r="EZ77" s="582"/>
      <c r="FA77" s="582"/>
      <c r="FB77" s="582"/>
      <c r="FC77" s="582"/>
      <c r="FD77" s="582"/>
      <c r="FE77" s="582"/>
      <c r="FF77" s="582"/>
      <c r="FG77" s="582"/>
      <c r="FH77" s="582"/>
      <c r="FI77" s="582"/>
      <c r="FJ77" s="582"/>
      <c r="FK77" s="213"/>
      <c r="FL77" s="213"/>
      <c r="FM77" s="213"/>
      <c r="FN77" s="213"/>
      <c r="FO77" s="213"/>
      <c r="FP77" s="213"/>
      <c r="FQ77" s="213"/>
      <c r="FR77" s="213"/>
      <c r="FS77" s="213"/>
      <c r="FT77" s="213"/>
      <c r="FU77" s="213"/>
      <c r="FV77" s="213"/>
      <c r="FW77" s="213"/>
      <c r="FX77" s="213"/>
      <c r="FY77" s="213"/>
      <c r="FZ77" s="213"/>
      <c r="GA77" s="213"/>
      <c r="GB77" s="213"/>
      <c r="GC77" s="213"/>
      <c r="GD77" s="213"/>
      <c r="GE77" s="213"/>
      <c r="GF77" s="213"/>
      <c r="GG77" s="213"/>
      <c r="GH77" s="213"/>
      <c r="GI77" s="213"/>
      <c r="GJ77" s="213"/>
      <c r="GK77" s="213"/>
      <c r="GL77" s="213"/>
      <c r="GM77" s="213"/>
      <c r="GN77" s="213"/>
      <c r="GO77" s="213"/>
      <c r="GP77" s="213"/>
      <c r="GQ77" s="213"/>
      <c r="GR77" s="213"/>
      <c r="GS77" s="213"/>
      <c r="GT77" s="213"/>
      <c r="GU77" s="213"/>
      <c r="GV77" s="213"/>
      <c r="GW77" s="213"/>
      <c r="GX77" s="213"/>
      <c r="GY77" s="213"/>
      <c r="GZ77" s="213"/>
      <c r="HA77" s="213"/>
      <c r="HB77" s="213"/>
      <c r="HC77" s="213"/>
      <c r="HD77" s="213"/>
      <c r="HE77" s="213"/>
      <c r="HF77" s="213"/>
      <c r="HG77" s="213"/>
      <c r="HH77" s="213"/>
    </row>
    <row r="78" spans="1:216" x14ac:dyDescent="0.2">
      <c r="A78" s="368" t="s">
        <v>219</v>
      </c>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69"/>
      <c r="AY78" s="369"/>
      <c r="AZ78" s="369"/>
      <c r="BA78" s="369"/>
      <c r="BB78" s="369"/>
      <c r="BC78" s="369"/>
      <c r="BD78" s="369"/>
      <c r="BE78" s="369"/>
      <c r="BF78" s="369"/>
      <c r="BG78" s="369"/>
      <c r="BH78" s="369"/>
      <c r="BI78" s="369"/>
      <c r="BJ78" s="369"/>
      <c r="BK78" s="566" t="s">
        <v>237</v>
      </c>
      <c r="BL78" s="566"/>
      <c r="BM78" s="566"/>
      <c r="BN78" s="566"/>
      <c r="BO78" s="566"/>
      <c r="BP78" s="566"/>
      <c r="BQ78" s="566"/>
      <c r="BR78" s="566"/>
      <c r="BS78" s="566"/>
      <c r="BT78" s="566"/>
      <c r="BU78" s="566"/>
      <c r="BV78" s="566"/>
      <c r="BW78" s="566"/>
      <c r="BX78" s="566"/>
      <c r="BY78" s="566"/>
      <c r="BZ78" s="566"/>
      <c r="CA78" s="566"/>
      <c r="CB78" s="566"/>
      <c r="CC78" s="566"/>
      <c r="CD78" s="566"/>
      <c r="CE78" s="566"/>
      <c r="CF78" s="566"/>
      <c r="CG78" s="566"/>
      <c r="CH78" s="566"/>
      <c r="CI78" s="566"/>
      <c r="CJ78" s="566"/>
      <c r="CK78" s="566"/>
      <c r="CL78" s="566"/>
      <c r="CM78" s="566"/>
      <c r="CN78" s="566"/>
      <c r="CO78" s="566"/>
      <c r="CP78" s="566"/>
      <c r="CQ78" s="566"/>
      <c r="CR78" s="566"/>
      <c r="CS78" s="566"/>
      <c r="CT78" s="566"/>
      <c r="CU78" s="566"/>
      <c r="CV78" s="369"/>
      <c r="CW78" s="369"/>
      <c r="CX78" s="369"/>
      <c r="CY78" s="369"/>
      <c r="CZ78" s="369"/>
      <c r="DA78" s="369"/>
      <c r="DB78" s="369"/>
      <c r="DC78" s="369"/>
      <c r="DD78" s="369"/>
      <c r="DE78" s="369"/>
      <c r="DF78" s="369"/>
      <c r="DG78" s="369"/>
      <c r="DH78" s="369"/>
      <c r="DI78" s="369"/>
      <c r="DJ78" s="369"/>
      <c r="DK78" s="369"/>
      <c r="DL78" s="369"/>
      <c r="DM78" s="369"/>
      <c r="DN78" s="369"/>
      <c r="DO78" s="369"/>
      <c r="DP78" s="369"/>
      <c r="DQ78" s="369"/>
      <c r="DR78" s="369"/>
      <c r="DS78" s="369"/>
      <c r="DT78" s="369"/>
      <c r="DU78" s="369"/>
      <c r="DV78" s="369"/>
      <c r="DW78" s="369"/>
      <c r="DX78" s="369"/>
      <c r="DY78" s="369"/>
      <c r="DZ78" s="369"/>
      <c r="EA78" s="369"/>
      <c r="EB78" s="369"/>
      <c r="EC78" s="369"/>
      <c r="ED78" s="369"/>
      <c r="EE78" s="369"/>
      <c r="EF78" s="369"/>
      <c r="EG78" s="369"/>
      <c r="EH78" s="369"/>
      <c r="EI78" s="369"/>
      <c r="EJ78" s="369"/>
      <c r="EK78" s="369"/>
      <c r="EL78" s="369"/>
      <c r="EM78" s="369"/>
      <c r="EN78" s="369"/>
      <c r="EO78" s="369"/>
      <c r="EP78" s="369"/>
      <c r="EQ78" s="369"/>
      <c r="ER78" s="369"/>
      <c r="ES78" s="369"/>
      <c r="ET78" s="369"/>
      <c r="EU78" s="369"/>
      <c r="EV78" s="369"/>
      <c r="EW78" s="369"/>
      <c r="EX78" s="369"/>
      <c r="EY78" s="369"/>
      <c r="EZ78" s="369"/>
      <c r="FA78" s="369"/>
      <c r="FB78" s="369"/>
      <c r="FC78" s="369"/>
      <c r="FD78" s="369"/>
      <c r="FE78" s="369"/>
      <c r="FF78" s="369"/>
      <c r="FG78" s="369"/>
      <c r="FH78" s="369"/>
      <c r="FI78" s="369"/>
      <c r="FJ78" s="370"/>
      <c r="FK78" s="214"/>
      <c r="FL78" s="214"/>
      <c r="FM78" s="214"/>
      <c r="FN78" s="214"/>
      <c r="FO78" s="214"/>
      <c r="FP78" s="214"/>
      <c r="FQ78" s="214"/>
      <c r="FR78" s="214"/>
      <c r="FS78" s="214"/>
      <c r="FT78" s="214"/>
      <c r="FU78" s="214"/>
      <c r="FV78" s="214"/>
      <c r="FW78" s="214"/>
      <c r="FX78" s="214"/>
      <c r="FY78" s="214"/>
      <c r="FZ78" s="214"/>
      <c r="GA78" s="214"/>
      <c r="GB78" s="214"/>
      <c r="GC78" s="214"/>
      <c r="GD78" s="214"/>
      <c r="GE78" s="214"/>
      <c r="GF78" s="214"/>
      <c r="GG78" s="214"/>
      <c r="GH78" s="214"/>
      <c r="GI78" s="214"/>
      <c r="GJ78" s="214"/>
      <c r="GK78" s="214"/>
      <c r="GL78" s="214"/>
      <c r="GM78" s="214"/>
      <c r="GN78" s="214"/>
      <c r="GO78" s="214"/>
      <c r="GP78" s="214"/>
      <c r="GQ78" s="214"/>
      <c r="GR78" s="214"/>
      <c r="GS78" s="214"/>
      <c r="GT78" s="214"/>
      <c r="GU78" s="214"/>
      <c r="GV78" s="214"/>
      <c r="GW78" s="214"/>
      <c r="GX78" s="214"/>
      <c r="GY78" s="214"/>
      <c r="GZ78" s="214"/>
      <c r="HA78" s="214"/>
      <c r="HB78" s="214"/>
      <c r="HC78" s="214"/>
      <c r="HD78" s="214"/>
      <c r="HE78" s="214"/>
      <c r="HF78" s="214"/>
      <c r="HG78" s="214"/>
      <c r="HH78" s="214"/>
    </row>
    <row r="79" spans="1:216" x14ac:dyDescent="0.2">
      <c r="A79" s="561" t="s">
        <v>66</v>
      </c>
      <c r="B79" s="561"/>
      <c r="C79" s="561"/>
      <c r="D79" s="561"/>
      <c r="E79" s="561"/>
      <c r="F79" s="561"/>
      <c r="G79" s="581" t="s">
        <v>408</v>
      </c>
      <c r="H79" s="581"/>
      <c r="I79" s="581"/>
      <c r="J79" s="581"/>
      <c r="K79" s="581"/>
      <c r="L79" s="581"/>
      <c r="M79" s="581"/>
      <c r="N79" s="581"/>
      <c r="O79" s="581"/>
      <c r="P79" s="581"/>
      <c r="Q79" s="581"/>
      <c r="R79" s="581"/>
      <c r="S79" s="581"/>
      <c r="T79" s="581"/>
      <c r="U79" s="581"/>
      <c r="V79" s="581"/>
      <c r="W79" s="581"/>
      <c r="X79" s="581"/>
      <c r="Y79" s="581"/>
      <c r="Z79" s="581"/>
      <c r="AA79" s="581"/>
      <c r="AB79" s="581"/>
      <c r="AC79" s="581"/>
      <c r="AD79" s="559">
        <v>1</v>
      </c>
      <c r="AE79" s="559"/>
      <c r="AF79" s="559"/>
      <c r="AG79" s="559"/>
      <c r="AH79" s="559"/>
      <c r="AI79" s="559"/>
      <c r="AJ79" s="559"/>
      <c r="AK79" s="559"/>
      <c r="AL79" s="559"/>
      <c r="AM79" s="559"/>
      <c r="AN79" s="559"/>
      <c r="AO79" s="559"/>
      <c r="AP79" s="559"/>
      <c r="AQ79" s="559"/>
      <c r="AR79" s="559"/>
      <c r="AS79" s="559"/>
      <c r="AT79" s="555">
        <f>BK79+CC79+CV79</f>
        <v>160000</v>
      </c>
      <c r="AU79" s="559"/>
      <c r="AV79" s="559"/>
      <c r="AW79" s="559"/>
      <c r="AX79" s="559"/>
      <c r="AY79" s="559"/>
      <c r="AZ79" s="559"/>
      <c r="BA79" s="559"/>
      <c r="BB79" s="559"/>
      <c r="BC79" s="559"/>
      <c r="BD79" s="559"/>
      <c r="BE79" s="559"/>
      <c r="BF79" s="559"/>
      <c r="BG79" s="559"/>
      <c r="BH79" s="559"/>
      <c r="BI79" s="559"/>
      <c r="BJ79" s="559"/>
      <c r="BK79" s="555">
        <v>51695</v>
      </c>
      <c r="BL79" s="555"/>
      <c r="BM79" s="555"/>
      <c r="BN79" s="555"/>
      <c r="BO79" s="555"/>
      <c r="BP79" s="555"/>
      <c r="BQ79" s="555"/>
      <c r="BR79" s="555"/>
      <c r="BS79" s="555"/>
      <c r="BT79" s="555"/>
      <c r="BU79" s="555"/>
      <c r="BV79" s="555"/>
      <c r="BW79" s="555"/>
      <c r="BX79" s="555"/>
      <c r="BY79" s="555"/>
      <c r="BZ79" s="555"/>
      <c r="CA79" s="555"/>
      <c r="CB79" s="555"/>
      <c r="CC79" s="555">
        <v>68815.05</v>
      </c>
      <c r="CD79" s="555"/>
      <c r="CE79" s="555"/>
      <c r="CF79" s="555"/>
      <c r="CG79" s="555"/>
      <c r="CH79" s="555"/>
      <c r="CI79" s="555"/>
      <c r="CJ79" s="555"/>
      <c r="CK79" s="555"/>
      <c r="CL79" s="555"/>
      <c r="CM79" s="555"/>
      <c r="CN79" s="555"/>
      <c r="CO79" s="555"/>
      <c r="CP79" s="555"/>
      <c r="CQ79" s="555"/>
      <c r="CR79" s="555"/>
      <c r="CS79" s="555"/>
      <c r="CT79" s="555"/>
      <c r="CU79" s="555"/>
      <c r="CV79" s="555">
        <f>35989.95+3500</f>
        <v>39489.949999999997</v>
      </c>
      <c r="CW79" s="555"/>
      <c r="CX79" s="555"/>
      <c r="CY79" s="555"/>
      <c r="CZ79" s="555"/>
      <c r="DA79" s="555"/>
      <c r="DB79" s="555"/>
      <c r="DC79" s="555"/>
      <c r="DD79" s="555"/>
      <c r="DE79" s="555"/>
      <c r="DF79" s="555"/>
      <c r="DG79" s="555"/>
      <c r="DH79" s="555"/>
      <c r="DI79" s="555"/>
      <c r="DJ79" s="555"/>
      <c r="DK79" s="555"/>
      <c r="DL79" s="555"/>
      <c r="DM79" s="555"/>
      <c r="DN79" s="555">
        <f>CC79/1.3*0.8</f>
        <v>42347.723076923081</v>
      </c>
      <c r="DO79" s="555"/>
      <c r="DP79" s="555"/>
      <c r="DQ79" s="555"/>
      <c r="DR79" s="555"/>
      <c r="DS79" s="555"/>
      <c r="DT79" s="555"/>
      <c r="DU79" s="555"/>
      <c r="DV79" s="555"/>
      <c r="DW79" s="555"/>
      <c r="DX79" s="555"/>
      <c r="DY79" s="555"/>
      <c r="DZ79" s="555"/>
      <c r="EA79" s="555"/>
      <c r="EB79" s="555"/>
      <c r="EC79" s="555"/>
      <c r="ED79" s="555">
        <f>CC79/1.3*0.5</f>
        <v>26467.326923076922</v>
      </c>
      <c r="EE79" s="555"/>
      <c r="EF79" s="555"/>
      <c r="EG79" s="555"/>
      <c r="EH79" s="555"/>
      <c r="EI79" s="555"/>
      <c r="EJ79" s="555"/>
      <c r="EK79" s="555"/>
      <c r="EL79" s="555"/>
      <c r="EM79" s="555"/>
      <c r="EN79" s="555"/>
      <c r="EO79" s="555"/>
      <c r="EP79" s="555"/>
      <c r="EQ79" s="555"/>
      <c r="ER79" s="555"/>
      <c r="ES79" s="555"/>
      <c r="ET79" s="555">
        <f>AD79*AT79*12</f>
        <v>1920000</v>
      </c>
      <c r="EU79" s="555"/>
      <c r="EV79" s="555"/>
      <c r="EW79" s="555"/>
      <c r="EX79" s="555"/>
      <c r="EY79" s="555"/>
      <c r="EZ79" s="555"/>
      <c r="FA79" s="555"/>
      <c r="FB79" s="555"/>
      <c r="FC79" s="555"/>
      <c r="FD79" s="555"/>
      <c r="FE79" s="555"/>
      <c r="FF79" s="555"/>
      <c r="FG79" s="555"/>
      <c r="FH79" s="555"/>
      <c r="FI79" s="555"/>
      <c r="FJ79" s="555"/>
      <c r="FK79" s="214"/>
      <c r="FL79" s="214"/>
      <c r="FM79" s="214"/>
      <c r="FN79" s="214"/>
      <c r="FO79" s="214"/>
      <c r="FP79" s="214"/>
      <c r="FQ79" s="214"/>
      <c r="FR79" s="214"/>
      <c r="FS79" s="214"/>
      <c r="FT79" s="214"/>
      <c r="FU79" s="214"/>
      <c r="FV79" s="214"/>
      <c r="FW79" s="214"/>
      <c r="FX79" s="214"/>
      <c r="FY79" s="214"/>
      <c r="FZ79" s="214"/>
      <c r="GA79" s="214"/>
      <c r="GB79" s="214"/>
      <c r="GC79" s="214"/>
      <c r="GD79" s="214"/>
      <c r="GE79" s="214"/>
      <c r="GF79" s="214"/>
      <c r="GG79" s="214"/>
      <c r="GH79" s="214"/>
      <c r="GI79" s="214"/>
      <c r="GJ79" s="214"/>
      <c r="GK79" s="214"/>
      <c r="GL79" s="214"/>
      <c r="GM79" s="214"/>
      <c r="GN79" s="214"/>
      <c r="GO79" s="214"/>
      <c r="GP79" s="214"/>
      <c r="GQ79" s="214"/>
      <c r="GR79" s="214"/>
      <c r="GS79" s="214"/>
      <c r="GT79" s="214"/>
      <c r="GU79" s="214"/>
      <c r="GV79" s="214"/>
      <c r="GW79" s="214"/>
      <c r="GX79" s="214"/>
      <c r="GY79" s="214"/>
      <c r="GZ79" s="214"/>
      <c r="HA79" s="214"/>
      <c r="HB79" s="214"/>
      <c r="HC79" s="214"/>
      <c r="HD79" s="214"/>
      <c r="HE79" s="214"/>
      <c r="HF79" s="214"/>
      <c r="HG79" s="214"/>
      <c r="HH79" s="214"/>
    </row>
    <row r="80" spans="1:216" x14ac:dyDescent="0.2">
      <c r="A80" s="561" t="s">
        <v>70</v>
      </c>
      <c r="B80" s="561"/>
      <c r="C80" s="561"/>
      <c r="D80" s="561"/>
      <c r="E80" s="561"/>
      <c r="F80" s="561"/>
      <c r="G80" s="581" t="s">
        <v>779</v>
      </c>
      <c r="H80" s="581"/>
      <c r="I80" s="581"/>
      <c r="J80" s="581"/>
      <c r="K80" s="581"/>
      <c r="L80" s="581"/>
      <c r="M80" s="581"/>
      <c r="N80" s="581"/>
      <c r="O80" s="581"/>
      <c r="P80" s="581"/>
      <c r="Q80" s="581"/>
      <c r="R80" s="581"/>
      <c r="S80" s="581"/>
      <c r="T80" s="581"/>
      <c r="U80" s="581"/>
      <c r="V80" s="581"/>
      <c r="W80" s="581"/>
      <c r="X80" s="581"/>
      <c r="Y80" s="581"/>
      <c r="Z80" s="581"/>
      <c r="AA80" s="581"/>
      <c r="AB80" s="581"/>
      <c r="AC80" s="581"/>
      <c r="AD80" s="559">
        <v>1</v>
      </c>
      <c r="AE80" s="559"/>
      <c r="AF80" s="559"/>
      <c r="AG80" s="559"/>
      <c r="AH80" s="559"/>
      <c r="AI80" s="559"/>
      <c r="AJ80" s="559"/>
      <c r="AK80" s="559"/>
      <c r="AL80" s="559"/>
      <c r="AM80" s="559"/>
      <c r="AN80" s="559"/>
      <c r="AO80" s="559"/>
      <c r="AP80" s="559"/>
      <c r="AQ80" s="559"/>
      <c r="AR80" s="559"/>
      <c r="AS80" s="559"/>
      <c r="AT80" s="555">
        <f>BK80+CC80+CV80</f>
        <v>137999.995</v>
      </c>
      <c r="AU80" s="559"/>
      <c r="AV80" s="559"/>
      <c r="AW80" s="559"/>
      <c r="AX80" s="559"/>
      <c r="AY80" s="559"/>
      <c r="AZ80" s="559"/>
      <c r="BA80" s="559"/>
      <c r="BB80" s="559"/>
      <c r="BC80" s="559"/>
      <c r="BD80" s="559"/>
      <c r="BE80" s="559"/>
      <c r="BF80" s="559"/>
      <c r="BG80" s="559"/>
      <c r="BH80" s="559"/>
      <c r="BI80" s="559"/>
      <c r="BJ80" s="559"/>
      <c r="BK80" s="555">
        <v>41356</v>
      </c>
      <c r="BL80" s="555"/>
      <c r="BM80" s="555"/>
      <c r="BN80" s="555"/>
      <c r="BO80" s="555"/>
      <c r="BP80" s="555"/>
      <c r="BQ80" s="555"/>
      <c r="BR80" s="555"/>
      <c r="BS80" s="555"/>
      <c r="BT80" s="555"/>
      <c r="BU80" s="555"/>
      <c r="BV80" s="555"/>
      <c r="BW80" s="555"/>
      <c r="BX80" s="555"/>
      <c r="BY80" s="555"/>
      <c r="BZ80" s="555"/>
      <c r="CA80" s="555"/>
      <c r="CB80" s="555"/>
      <c r="CC80" s="555">
        <v>55183.18</v>
      </c>
      <c r="CD80" s="555"/>
      <c r="CE80" s="555"/>
      <c r="CF80" s="555"/>
      <c r="CG80" s="555"/>
      <c r="CH80" s="555"/>
      <c r="CI80" s="555"/>
      <c r="CJ80" s="555"/>
      <c r="CK80" s="555"/>
      <c r="CL80" s="555"/>
      <c r="CM80" s="555"/>
      <c r="CN80" s="555"/>
      <c r="CO80" s="555"/>
      <c r="CP80" s="555"/>
      <c r="CQ80" s="555"/>
      <c r="CR80" s="555"/>
      <c r="CS80" s="555"/>
      <c r="CT80" s="555"/>
      <c r="CU80" s="555"/>
      <c r="CV80" s="555">
        <f>32560.05+2474.4+1000+5426.365</f>
        <v>41460.814999999995</v>
      </c>
      <c r="CW80" s="555"/>
      <c r="CX80" s="555"/>
      <c r="CY80" s="555"/>
      <c r="CZ80" s="555"/>
      <c r="DA80" s="555"/>
      <c r="DB80" s="555"/>
      <c r="DC80" s="555"/>
      <c r="DD80" s="555"/>
      <c r="DE80" s="555"/>
      <c r="DF80" s="555"/>
      <c r="DG80" s="555"/>
      <c r="DH80" s="555"/>
      <c r="DI80" s="555"/>
      <c r="DJ80" s="555"/>
      <c r="DK80" s="555"/>
      <c r="DL80" s="555"/>
      <c r="DM80" s="555"/>
      <c r="DN80" s="555">
        <f>CC80/1.3*0.8</f>
        <v>33958.879999999997</v>
      </c>
      <c r="DO80" s="555"/>
      <c r="DP80" s="555"/>
      <c r="DQ80" s="555"/>
      <c r="DR80" s="555"/>
      <c r="DS80" s="555"/>
      <c r="DT80" s="555"/>
      <c r="DU80" s="555"/>
      <c r="DV80" s="555"/>
      <c r="DW80" s="555"/>
      <c r="DX80" s="555"/>
      <c r="DY80" s="555"/>
      <c r="DZ80" s="555"/>
      <c r="EA80" s="555"/>
      <c r="EB80" s="555"/>
      <c r="EC80" s="555"/>
      <c r="ED80" s="555">
        <f>CC80/1.3*0.5</f>
        <v>21224.3</v>
      </c>
      <c r="EE80" s="555"/>
      <c r="EF80" s="555"/>
      <c r="EG80" s="555"/>
      <c r="EH80" s="555"/>
      <c r="EI80" s="555"/>
      <c r="EJ80" s="555"/>
      <c r="EK80" s="555"/>
      <c r="EL80" s="555"/>
      <c r="EM80" s="555"/>
      <c r="EN80" s="555"/>
      <c r="EO80" s="555"/>
      <c r="EP80" s="555"/>
      <c r="EQ80" s="555"/>
      <c r="ER80" s="555"/>
      <c r="ES80" s="555"/>
      <c r="ET80" s="555">
        <f>AD80*AT80*12</f>
        <v>1655999.94</v>
      </c>
      <c r="EU80" s="555"/>
      <c r="EV80" s="555"/>
      <c r="EW80" s="555"/>
      <c r="EX80" s="555"/>
      <c r="EY80" s="555"/>
      <c r="EZ80" s="555"/>
      <c r="FA80" s="555"/>
      <c r="FB80" s="555"/>
      <c r="FC80" s="555"/>
      <c r="FD80" s="555"/>
      <c r="FE80" s="555"/>
      <c r="FF80" s="555"/>
      <c r="FG80" s="555"/>
      <c r="FH80" s="555"/>
      <c r="FI80" s="555"/>
      <c r="FJ80" s="555"/>
      <c r="FK80" s="214"/>
      <c r="FL80" s="214"/>
      <c r="FM80" s="214"/>
      <c r="FN80" s="214"/>
      <c r="FO80" s="214"/>
      <c r="FP80" s="214"/>
      <c r="FQ80" s="214"/>
      <c r="FR80" s="214"/>
      <c r="FS80" s="214"/>
      <c r="FT80" s="214"/>
      <c r="FU80" s="214"/>
      <c r="FV80" s="214"/>
      <c r="FW80" s="214"/>
      <c r="FX80" s="214"/>
      <c r="FY80" s="214"/>
      <c r="FZ80" s="214"/>
      <c r="GA80" s="214"/>
      <c r="GB80" s="214"/>
      <c r="GC80" s="214"/>
      <c r="GD80" s="214"/>
      <c r="GE80" s="214"/>
      <c r="GF80" s="214"/>
      <c r="GG80" s="214"/>
      <c r="GH80" s="214"/>
      <c r="GI80" s="214"/>
      <c r="GJ80" s="214"/>
      <c r="GK80" s="214"/>
      <c r="GL80" s="214"/>
      <c r="GM80" s="214"/>
      <c r="GN80" s="214"/>
      <c r="GO80" s="214"/>
      <c r="GP80" s="214"/>
      <c r="GQ80" s="214"/>
      <c r="GR80" s="214"/>
      <c r="GS80" s="214"/>
      <c r="GT80" s="214"/>
      <c r="GU80" s="214"/>
      <c r="GV80" s="214"/>
      <c r="GW80" s="214"/>
      <c r="GX80" s="214"/>
      <c r="GY80" s="214"/>
      <c r="GZ80" s="214"/>
      <c r="HA80" s="214"/>
      <c r="HB80" s="214"/>
      <c r="HC80" s="214"/>
      <c r="HD80" s="214"/>
      <c r="HE80" s="214"/>
      <c r="HF80" s="214"/>
      <c r="HG80" s="214"/>
      <c r="HH80" s="214"/>
    </row>
    <row r="81" spans="1:216" x14ac:dyDescent="0.2">
      <c r="A81" s="561" t="s">
        <v>71</v>
      </c>
      <c r="B81" s="561"/>
      <c r="C81" s="561"/>
      <c r="D81" s="561"/>
      <c r="E81" s="561"/>
      <c r="F81" s="561"/>
      <c r="G81" s="581" t="s">
        <v>829</v>
      </c>
      <c r="H81" s="581"/>
      <c r="I81" s="581"/>
      <c r="J81" s="581"/>
      <c r="K81" s="581"/>
      <c r="L81" s="581"/>
      <c r="M81" s="581"/>
      <c r="N81" s="581"/>
      <c r="O81" s="581"/>
      <c r="P81" s="581"/>
      <c r="Q81" s="581"/>
      <c r="R81" s="581"/>
      <c r="S81" s="581"/>
      <c r="T81" s="581"/>
      <c r="U81" s="581"/>
      <c r="V81" s="581"/>
      <c r="W81" s="581"/>
      <c r="X81" s="581"/>
      <c r="Y81" s="581"/>
      <c r="Z81" s="581"/>
      <c r="AA81" s="581"/>
      <c r="AB81" s="581"/>
      <c r="AC81" s="581"/>
      <c r="AD81" s="559">
        <v>1</v>
      </c>
      <c r="AE81" s="559"/>
      <c r="AF81" s="559"/>
      <c r="AG81" s="559"/>
      <c r="AH81" s="559"/>
      <c r="AI81" s="559"/>
      <c r="AJ81" s="559"/>
      <c r="AK81" s="559"/>
      <c r="AL81" s="559"/>
      <c r="AM81" s="559"/>
      <c r="AN81" s="559"/>
      <c r="AO81" s="559"/>
      <c r="AP81" s="559"/>
      <c r="AQ81" s="559"/>
      <c r="AR81" s="559"/>
      <c r="AS81" s="559"/>
      <c r="AT81" s="555">
        <f>BK81+CC81+CV81</f>
        <v>137999.995</v>
      </c>
      <c r="AU81" s="559"/>
      <c r="AV81" s="559"/>
      <c r="AW81" s="559"/>
      <c r="AX81" s="559"/>
      <c r="AY81" s="559"/>
      <c r="AZ81" s="559"/>
      <c r="BA81" s="559"/>
      <c r="BB81" s="559"/>
      <c r="BC81" s="559"/>
      <c r="BD81" s="559"/>
      <c r="BE81" s="559"/>
      <c r="BF81" s="559"/>
      <c r="BG81" s="559"/>
      <c r="BH81" s="559"/>
      <c r="BI81" s="559"/>
      <c r="BJ81" s="559"/>
      <c r="BK81" s="555">
        <v>41356</v>
      </c>
      <c r="BL81" s="555"/>
      <c r="BM81" s="555"/>
      <c r="BN81" s="555"/>
      <c r="BO81" s="555"/>
      <c r="BP81" s="555"/>
      <c r="BQ81" s="555"/>
      <c r="BR81" s="555"/>
      <c r="BS81" s="555"/>
      <c r="BT81" s="555"/>
      <c r="BU81" s="555"/>
      <c r="BV81" s="555"/>
      <c r="BW81" s="555"/>
      <c r="BX81" s="555"/>
      <c r="BY81" s="555"/>
      <c r="BZ81" s="555"/>
      <c r="CA81" s="555"/>
      <c r="CB81" s="555"/>
      <c r="CC81" s="555">
        <v>55183.18</v>
      </c>
      <c r="CD81" s="555"/>
      <c r="CE81" s="555"/>
      <c r="CF81" s="555"/>
      <c r="CG81" s="555"/>
      <c r="CH81" s="555"/>
      <c r="CI81" s="555"/>
      <c r="CJ81" s="555"/>
      <c r="CK81" s="555"/>
      <c r="CL81" s="555"/>
      <c r="CM81" s="555"/>
      <c r="CN81" s="555"/>
      <c r="CO81" s="555"/>
      <c r="CP81" s="555"/>
      <c r="CQ81" s="555"/>
      <c r="CR81" s="555"/>
      <c r="CS81" s="555"/>
      <c r="CT81" s="555"/>
      <c r="CU81" s="555"/>
      <c r="CV81" s="555">
        <f>32560.05+2474.4+1000+5426.365</f>
        <v>41460.814999999995</v>
      </c>
      <c r="CW81" s="555"/>
      <c r="CX81" s="555"/>
      <c r="CY81" s="555"/>
      <c r="CZ81" s="555"/>
      <c r="DA81" s="555"/>
      <c r="DB81" s="555"/>
      <c r="DC81" s="555"/>
      <c r="DD81" s="555"/>
      <c r="DE81" s="555"/>
      <c r="DF81" s="555"/>
      <c r="DG81" s="555"/>
      <c r="DH81" s="555"/>
      <c r="DI81" s="555"/>
      <c r="DJ81" s="555"/>
      <c r="DK81" s="555"/>
      <c r="DL81" s="555"/>
      <c r="DM81" s="555"/>
      <c r="DN81" s="555">
        <f>CC81/1.3*0.8</f>
        <v>33958.879999999997</v>
      </c>
      <c r="DO81" s="555"/>
      <c r="DP81" s="555"/>
      <c r="DQ81" s="555"/>
      <c r="DR81" s="555"/>
      <c r="DS81" s="555"/>
      <c r="DT81" s="555"/>
      <c r="DU81" s="555"/>
      <c r="DV81" s="555"/>
      <c r="DW81" s="555"/>
      <c r="DX81" s="555"/>
      <c r="DY81" s="555"/>
      <c r="DZ81" s="555"/>
      <c r="EA81" s="555"/>
      <c r="EB81" s="555"/>
      <c r="EC81" s="555"/>
      <c r="ED81" s="555">
        <f>CC81/1.3*0.5</f>
        <v>21224.3</v>
      </c>
      <c r="EE81" s="555"/>
      <c r="EF81" s="555"/>
      <c r="EG81" s="555"/>
      <c r="EH81" s="555"/>
      <c r="EI81" s="555"/>
      <c r="EJ81" s="555"/>
      <c r="EK81" s="555"/>
      <c r="EL81" s="555"/>
      <c r="EM81" s="555"/>
      <c r="EN81" s="555"/>
      <c r="EO81" s="555"/>
      <c r="EP81" s="555"/>
      <c r="EQ81" s="555"/>
      <c r="ER81" s="555"/>
      <c r="ES81" s="555"/>
      <c r="ET81" s="555">
        <f>AD81*AT81*12</f>
        <v>1655999.94</v>
      </c>
      <c r="EU81" s="555"/>
      <c r="EV81" s="555"/>
      <c r="EW81" s="555"/>
      <c r="EX81" s="555"/>
      <c r="EY81" s="555"/>
      <c r="EZ81" s="555"/>
      <c r="FA81" s="555"/>
      <c r="FB81" s="555"/>
      <c r="FC81" s="555"/>
      <c r="FD81" s="555"/>
      <c r="FE81" s="555"/>
      <c r="FF81" s="555"/>
      <c r="FG81" s="555"/>
      <c r="FH81" s="555"/>
      <c r="FI81" s="555"/>
      <c r="FJ81" s="555"/>
      <c r="FK81" s="214"/>
      <c r="FL81" s="214"/>
      <c r="FM81" s="214"/>
      <c r="FN81" s="214"/>
      <c r="FO81" s="214"/>
      <c r="FP81" s="214"/>
      <c r="FQ81" s="214"/>
      <c r="FR81" s="214"/>
      <c r="FS81" s="214"/>
      <c r="FT81" s="214"/>
      <c r="FU81" s="214"/>
      <c r="FV81" s="214"/>
      <c r="FW81" s="214"/>
      <c r="FX81" s="214"/>
      <c r="FY81" s="214"/>
      <c r="FZ81" s="214"/>
      <c r="GA81" s="214"/>
      <c r="GB81" s="214"/>
      <c r="GC81" s="214"/>
      <c r="GD81" s="214"/>
      <c r="GE81" s="214"/>
      <c r="GF81" s="214"/>
      <c r="GG81" s="214"/>
      <c r="GH81" s="214"/>
      <c r="GI81" s="214"/>
      <c r="GJ81" s="214"/>
      <c r="GK81" s="214"/>
      <c r="GL81" s="214"/>
      <c r="GM81" s="214"/>
      <c r="GN81" s="214"/>
      <c r="GO81" s="214"/>
      <c r="GP81" s="214"/>
      <c r="GQ81" s="214"/>
      <c r="GR81" s="214"/>
      <c r="GS81" s="214"/>
      <c r="GT81" s="214"/>
      <c r="GU81" s="214"/>
      <c r="GV81" s="214"/>
      <c r="GW81" s="214"/>
      <c r="GX81" s="214"/>
      <c r="GY81" s="214"/>
      <c r="GZ81" s="214"/>
      <c r="HA81" s="214"/>
      <c r="HB81" s="214"/>
      <c r="HC81" s="214"/>
      <c r="HD81" s="214"/>
      <c r="HE81" s="214"/>
      <c r="HF81" s="214"/>
      <c r="HG81" s="214"/>
      <c r="HH81" s="214"/>
    </row>
    <row r="82" spans="1:216" x14ac:dyDescent="0.2">
      <c r="A82" s="556" t="s">
        <v>234</v>
      </c>
      <c r="B82" s="557"/>
      <c r="C82" s="557"/>
      <c r="D82" s="557"/>
      <c r="E82" s="557"/>
      <c r="F82" s="557"/>
      <c r="G82" s="557"/>
      <c r="H82" s="557"/>
      <c r="I82" s="557"/>
      <c r="J82" s="557"/>
      <c r="K82" s="557"/>
      <c r="L82" s="557"/>
      <c r="M82" s="557"/>
      <c r="N82" s="557"/>
      <c r="O82" s="557"/>
      <c r="P82" s="557"/>
      <c r="Q82" s="557"/>
      <c r="R82" s="557"/>
      <c r="S82" s="557"/>
      <c r="T82" s="557"/>
      <c r="U82" s="557"/>
      <c r="V82" s="557"/>
      <c r="W82" s="557"/>
      <c r="X82" s="557"/>
      <c r="Y82" s="557"/>
      <c r="Z82" s="557"/>
      <c r="AA82" s="557"/>
      <c r="AB82" s="557"/>
      <c r="AC82" s="558"/>
      <c r="AD82" s="559">
        <f>AD79+AD80+AD81</f>
        <v>3</v>
      </c>
      <c r="AE82" s="559"/>
      <c r="AF82" s="559"/>
      <c r="AG82" s="559"/>
      <c r="AH82" s="559"/>
      <c r="AI82" s="559"/>
      <c r="AJ82" s="559"/>
      <c r="AK82" s="559"/>
      <c r="AL82" s="559"/>
      <c r="AM82" s="559"/>
      <c r="AN82" s="559"/>
      <c r="AO82" s="559"/>
      <c r="AP82" s="559"/>
      <c r="AQ82" s="559"/>
      <c r="AR82" s="559"/>
      <c r="AS82" s="559"/>
      <c r="AT82" s="559"/>
      <c r="AU82" s="559"/>
      <c r="AV82" s="559"/>
      <c r="AW82" s="559"/>
      <c r="AX82" s="559"/>
      <c r="AY82" s="559"/>
      <c r="AZ82" s="559"/>
      <c r="BA82" s="559"/>
      <c r="BB82" s="559"/>
      <c r="BC82" s="559"/>
      <c r="BD82" s="559"/>
      <c r="BE82" s="559"/>
      <c r="BF82" s="559"/>
      <c r="BG82" s="559"/>
      <c r="BH82" s="559"/>
      <c r="BI82" s="559"/>
      <c r="BJ82" s="559"/>
      <c r="BK82" s="559"/>
      <c r="BL82" s="559"/>
      <c r="BM82" s="559"/>
      <c r="BN82" s="559"/>
      <c r="BO82" s="559"/>
      <c r="BP82" s="559"/>
      <c r="BQ82" s="559"/>
      <c r="BR82" s="559"/>
      <c r="BS82" s="559"/>
      <c r="BT82" s="559"/>
      <c r="BU82" s="559"/>
      <c r="BV82" s="559"/>
      <c r="BW82" s="559"/>
      <c r="BX82" s="559"/>
      <c r="BY82" s="559"/>
      <c r="BZ82" s="559"/>
      <c r="CA82" s="559"/>
      <c r="CB82" s="559"/>
      <c r="CC82" s="555"/>
      <c r="CD82" s="555"/>
      <c r="CE82" s="555"/>
      <c r="CF82" s="555"/>
      <c r="CG82" s="555"/>
      <c r="CH82" s="555"/>
      <c r="CI82" s="555"/>
      <c r="CJ82" s="555"/>
      <c r="CK82" s="555"/>
      <c r="CL82" s="555"/>
      <c r="CM82" s="555"/>
      <c r="CN82" s="555"/>
      <c r="CO82" s="555"/>
      <c r="CP82" s="555"/>
      <c r="CQ82" s="555"/>
      <c r="CR82" s="555"/>
      <c r="CS82" s="555"/>
      <c r="CT82" s="555"/>
      <c r="CU82" s="555"/>
      <c r="CV82" s="555"/>
      <c r="CW82" s="555"/>
      <c r="CX82" s="555"/>
      <c r="CY82" s="555"/>
      <c r="CZ82" s="555"/>
      <c r="DA82" s="555"/>
      <c r="DB82" s="555"/>
      <c r="DC82" s="555"/>
      <c r="DD82" s="555"/>
      <c r="DE82" s="555"/>
      <c r="DF82" s="555"/>
      <c r="DG82" s="555"/>
      <c r="DH82" s="555"/>
      <c r="DI82" s="555"/>
      <c r="DJ82" s="555"/>
      <c r="DK82" s="555"/>
      <c r="DL82" s="555"/>
      <c r="DM82" s="555"/>
      <c r="DN82" s="555"/>
      <c r="DO82" s="555"/>
      <c r="DP82" s="555"/>
      <c r="DQ82" s="555"/>
      <c r="DR82" s="555"/>
      <c r="DS82" s="555"/>
      <c r="DT82" s="555"/>
      <c r="DU82" s="555"/>
      <c r="DV82" s="555"/>
      <c r="DW82" s="555"/>
      <c r="DX82" s="555"/>
      <c r="DY82" s="555"/>
      <c r="DZ82" s="555"/>
      <c r="EA82" s="555"/>
      <c r="EB82" s="555"/>
      <c r="EC82" s="555"/>
      <c r="ED82" s="555"/>
      <c r="EE82" s="555"/>
      <c r="EF82" s="555"/>
      <c r="EG82" s="555"/>
      <c r="EH82" s="555"/>
      <c r="EI82" s="555"/>
      <c r="EJ82" s="555"/>
      <c r="EK82" s="555"/>
      <c r="EL82" s="555"/>
      <c r="EM82" s="555"/>
      <c r="EN82" s="555"/>
      <c r="EO82" s="555"/>
      <c r="EP82" s="555"/>
      <c r="EQ82" s="555"/>
      <c r="ER82" s="555"/>
      <c r="ES82" s="555"/>
      <c r="ET82" s="560">
        <f>ET79+ET80+ET81</f>
        <v>5231999.88</v>
      </c>
      <c r="EU82" s="560"/>
      <c r="EV82" s="560"/>
      <c r="EW82" s="560"/>
      <c r="EX82" s="560"/>
      <c r="EY82" s="560"/>
      <c r="EZ82" s="560"/>
      <c r="FA82" s="560"/>
      <c r="FB82" s="560"/>
      <c r="FC82" s="560"/>
      <c r="FD82" s="560"/>
      <c r="FE82" s="560"/>
      <c r="FF82" s="560"/>
      <c r="FG82" s="560"/>
      <c r="FH82" s="560"/>
      <c r="FI82" s="560"/>
      <c r="FJ82" s="560"/>
      <c r="FK82" s="214"/>
      <c r="FL82" s="214"/>
      <c r="FM82" s="547"/>
      <c r="FN82" s="547"/>
      <c r="FO82" s="547"/>
      <c r="FP82" s="547"/>
      <c r="FQ82" s="547"/>
      <c r="FR82" s="547"/>
      <c r="FS82" s="547"/>
      <c r="FT82" s="547"/>
      <c r="FU82" s="547"/>
      <c r="FV82" s="547"/>
      <c r="FW82" s="547"/>
      <c r="FX82" s="547"/>
      <c r="FY82" s="547"/>
      <c r="FZ82" s="547"/>
      <c r="GA82" s="547"/>
      <c r="GB82" s="547"/>
      <c r="GC82" s="214"/>
      <c r="GD82" s="214"/>
      <c r="GE82" s="214"/>
      <c r="GF82" s="547"/>
      <c r="GG82" s="548"/>
      <c r="GH82" s="548"/>
      <c r="GI82" s="548"/>
      <c r="GJ82" s="548"/>
      <c r="GK82" s="548"/>
      <c r="GL82" s="548"/>
      <c r="GM82" s="548"/>
      <c r="GN82" s="548"/>
      <c r="GO82" s="548"/>
      <c r="GP82" s="548"/>
      <c r="GQ82" s="548"/>
      <c r="GR82" s="548"/>
      <c r="GS82" s="548"/>
      <c r="GT82" s="548"/>
      <c r="GU82" s="548"/>
      <c r="GV82" s="548"/>
      <c r="GW82" s="548"/>
      <c r="GX82" s="214"/>
      <c r="GY82" s="214"/>
      <c r="GZ82" s="214"/>
      <c r="HA82" s="214"/>
      <c r="HB82" s="214"/>
      <c r="HC82" s="214"/>
      <c r="HD82" s="214"/>
      <c r="HE82" s="214"/>
      <c r="HF82" s="214"/>
      <c r="HG82" s="214"/>
      <c r="HH82" s="214"/>
    </row>
    <row r="83" spans="1:216" x14ac:dyDescent="0.2">
      <c r="A83" s="565" t="s">
        <v>238</v>
      </c>
      <c r="B83" s="566"/>
      <c r="C83" s="566"/>
      <c r="D83" s="566"/>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6"/>
      <c r="AL83" s="566"/>
      <c r="AM83" s="566"/>
      <c r="AN83" s="566"/>
      <c r="AO83" s="566"/>
      <c r="AP83" s="566"/>
      <c r="AQ83" s="566"/>
      <c r="AR83" s="566"/>
      <c r="AS83" s="566"/>
      <c r="AT83" s="566"/>
      <c r="AU83" s="566"/>
      <c r="AV83" s="566"/>
      <c r="AW83" s="566"/>
      <c r="AX83" s="566"/>
      <c r="AY83" s="566"/>
      <c r="AZ83" s="566"/>
      <c r="BA83" s="566"/>
      <c r="BB83" s="566"/>
      <c r="BC83" s="566"/>
      <c r="BD83" s="566"/>
      <c r="BE83" s="566"/>
      <c r="BF83" s="566"/>
      <c r="BG83" s="566"/>
      <c r="BH83" s="566"/>
      <c r="BI83" s="566"/>
      <c r="BJ83" s="566"/>
      <c r="BK83" s="566"/>
      <c r="BL83" s="566"/>
      <c r="BM83" s="566"/>
      <c r="BN83" s="566"/>
      <c r="BO83" s="566"/>
      <c r="BP83" s="566"/>
      <c r="BQ83" s="566"/>
      <c r="BR83" s="566"/>
      <c r="BS83" s="566"/>
      <c r="BT83" s="566"/>
      <c r="BU83" s="566"/>
      <c r="BV83" s="566"/>
      <c r="BW83" s="566"/>
      <c r="BX83" s="566"/>
      <c r="BY83" s="566"/>
      <c r="BZ83" s="566"/>
      <c r="CA83" s="566"/>
      <c r="CB83" s="566"/>
      <c r="CC83" s="566"/>
      <c r="CD83" s="566"/>
      <c r="CE83" s="566"/>
      <c r="CF83" s="566"/>
      <c r="CG83" s="566"/>
      <c r="CH83" s="566"/>
      <c r="CI83" s="566"/>
      <c r="CJ83" s="566"/>
      <c r="CK83" s="566"/>
      <c r="CL83" s="566"/>
      <c r="CM83" s="566"/>
      <c r="CN83" s="566"/>
      <c r="CO83" s="566"/>
      <c r="CP83" s="566"/>
      <c r="CQ83" s="566"/>
      <c r="CR83" s="566"/>
      <c r="CS83" s="566"/>
      <c r="CT83" s="566"/>
      <c r="CU83" s="566"/>
      <c r="CV83" s="566"/>
      <c r="CW83" s="566"/>
      <c r="CX83" s="566"/>
      <c r="CY83" s="566"/>
      <c r="CZ83" s="566"/>
      <c r="DA83" s="566"/>
      <c r="DB83" s="566"/>
      <c r="DC83" s="566"/>
      <c r="DD83" s="566"/>
      <c r="DE83" s="566"/>
      <c r="DF83" s="566"/>
      <c r="DG83" s="566"/>
      <c r="DH83" s="566"/>
      <c r="DI83" s="566"/>
      <c r="DJ83" s="566"/>
      <c r="DK83" s="566"/>
      <c r="DL83" s="566"/>
      <c r="DM83" s="566"/>
      <c r="DN83" s="566"/>
      <c r="DO83" s="566"/>
      <c r="DP83" s="566"/>
      <c r="DQ83" s="566"/>
      <c r="DR83" s="566"/>
      <c r="DS83" s="566"/>
      <c r="DT83" s="566"/>
      <c r="DU83" s="566"/>
      <c r="DV83" s="566"/>
      <c r="DW83" s="566"/>
      <c r="DX83" s="566"/>
      <c r="DY83" s="566"/>
      <c r="DZ83" s="566"/>
      <c r="EA83" s="566"/>
      <c r="EB83" s="566"/>
      <c r="EC83" s="566"/>
      <c r="ED83" s="566"/>
      <c r="EE83" s="566"/>
      <c r="EF83" s="566"/>
      <c r="EG83" s="566"/>
      <c r="EH83" s="566"/>
      <c r="EI83" s="566"/>
      <c r="EJ83" s="566"/>
      <c r="EK83" s="566"/>
      <c r="EL83" s="566"/>
      <c r="EM83" s="566"/>
      <c r="EN83" s="566"/>
      <c r="EO83" s="566"/>
      <c r="EP83" s="566"/>
      <c r="EQ83" s="566"/>
      <c r="ER83" s="566"/>
      <c r="ES83" s="566"/>
      <c r="ET83" s="566"/>
      <c r="EU83" s="566"/>
      <c r="EV83" s="566"/>
      <c r="EW83" s="566"/>
      <c r="EX83" s="566"/>
      <c r="EY83" s="566"/>
      <c r="EZ83" s="566"/>
      <c r="FA83" s="566"/>
      <c r="FB83" s="566"/>
      <c r="FC83" s="566"/>
      <c r="FD83" s="566"/>
      <c r="FE83" s="566"/>
      <c r="FF83" s="566"/>
      <c r="FG83" s="566"/>
      <c r="FH83" s="566"/>
      <c r="FI83" s="566"/>
      <c r="FJ83" s="567"/>
      <c r="FK83" s="214"/>
      <c r="FL83" s="214"/>
      <c r="FM83" s="214"/>
      <c r="FN83" s="214"/>
      <c r="FO83" s="214"/>
      <c r="FP83" s="214"/>
      <c r="FQ83" s="214"/>
      <c r="FR83" s="214"/>
      <c r="FS83" s="214"/>
      <c r="FT83" s="214"/>
      <c r="FU83" s="214"/>
      <c r="FV83" s="214"/>
      <c r="FW83" s="214"/>
      <c r="FX83" s="214"/>
      <c r="FY83" s="214"/>
      <c r="FZ83" s="214"/>
      <c r="GA83" s="214"/>
      <c r="GB83" s="214"/>
      <c r="GC83" s="214"/>
      <c r="GD83" s="214"/>
      <c r="GE83" s="214"/>
      <c r="GF83" s="214"/>
      <c r="GG83" s="214"/>
      <c r="GH83" s="214"/>
      <c r="GI83" s="214"/>
      <c r="GJ83" s="214"/>
      <c r="GK83" s="214"/>
      <c r="GL83" s="214"/>
      <c r="GM83" s="214"/>
      <c r="GN83" s="214"/>
      <c r="GO83" s="214"/>
      <c r="GP83" s="214"/>
      <c r="GQ83" s="214"/>
      <c r="GR83" s="214"/>
      <c r="GS83" s="214"/>
      <c r="GT83" s="214"/>
      <c r="GU83" s="214"/>
      <c r="GV83" s="214"/>
      <c r="GW83" s="214"/>
      <c r="GX83" s="214"/>
      <c r="GY83" s="214"/>
      <c r="GZ83" s="214"/>
      <c r="HA83" s="214"/>
      <c r="HB83" s="214"/>
      <c r="HC83" s="214"/>
      <c r="HD83" s="214"/>
      <c r="HE83" s="214"/>
      <c r="HF83" s="214"/>
      <c r="HG83" s="214"/>
      <c r="HH83" s="214"/>
    </row>
    <row r="84" spans="1:216" x14ac:dyDescent="0.2">
      <c r="A84" s="561" t="s">
        <v>348</v>
      </c>
      <c r="B84" s="561"/>
      <c r="C84" s="561"/>
      <c r="D84" s="561"/>
      <c r="E84" s="561"/>
      <c r="F84" s="561"/>
      <c r="G84" s="562" t="s">
        <v>796</v>
      </c>
      <c r="H84" s="563"/>
      <c r="I84" s="563"/>
      <c r="J84" s="563"/>
      <c r="K84" s="563"/>
      <c r="L84" s="563"/>
      <c r="M84" s="563"/>
      <c r="N84" s="563"/>
      <c r="O84" s="563"/>
      <c r="P84" s="563"/>
      <c r="Q84" s="563"/>
      <c r="R84" s="563"/>
      <c r="S84" s="563"/>
      <c r="T84" s="563"/>
      <c r="U84" s="563"/>
      <c r="V84" s="563"/>
      <c r="W84" s="563"/>
      <c r="X84" s="563"/>
      <c r="Y84" s="563"/>
      <c r="Z84" s="563"/>
      <c r="AA84" s="563"/>
      <c r="AB84" s="563"/>
      <c r="AC84" s="564"/>
      <c r="AD84" s="559">
        <v>32.590000000000003</v>
      </c>
      <c r="AE84" s="559"/>
      <c r="AF84" s="559"/>
      <c r="AG84" s="559"/>
      <c r="AH84" s="559"/>
      <c r="AI84" s="559"/>
      <c r="AJ84" s="559"/>
      <c r="AK84" s="559"/>
      <c r="AL84" s="559"/>
      <c r="AM84" s="559"/>
      <c r="AN84" s="559"/>
      <c r="AO84" s="559"/>
      <c r="AP84" s="559"/>
      <c r="AQ84" s="559"/>
      <c r="AR84" s="559"/>
      <c r="AS84" s="559"/>
      <c r="AT84" s="555">
        <f t="shared" ref="AT84:AT97" si="77">BK84+CC84+CV84</f>
        <v>87399.994999999995</v>
      </c>
      <c r="AU84" s="559"/>
      <c r="AV84" s="559"/>
      <c r="AW84" s="559"/>
      <c r="AX84" s="559"/>
      <c r="AY84" s="559"/>
      <c r="AZ84" s="559"/>
      <c r="BA84" s="559"/>
      <c r="BB84" s="559"/>
      <c r="BC84" s="559"/>
      <c r="BD84" s="559"/>
      <c r="BE84" s="559"/>
      <c r="BF84" s="559"/>
      <c r="BG84" s="559"/>
      <c r="BH84" s="559"/>
      <c r="BI84" s="559"/>
      <c r="BJ84" s="559"/>
      <c r="BK84" s="555">
        <v>16309</v>
      </c>
      <c r="BL84" s="555"/>
      <c r="BM84" s="555"/>
      <c r="BN84" s="555"/>
      <c r="BO84" s="555"/>
      <c r="BP84" s="555"/>
      <c r="BQ84" s="555"/>
      <c r="BR84" s="555"/>
      <c r="BS84" s="555"/>
      <c r="BT84" s="555"/>
      <c r="BU84" s="555"/>
      <c r="BV84" s="555"/>
      <c r="BW84" s="555"/>
      <c r="BX84" s="555"/>
      <c r="BY84" s="555"/>
      <c r="BZ84" s="555"/>
      <c r="CA84" s="555"/>
      <c r="CB84" s="555"/>
      <c r="CC84" s="555">
        <v>42802.61</v>
      </c>
      <c r="CD84" s="555"/>
      <c r="CE84" s="555"/>
      <c r="CF84" s="555"/>
      <c r="CG84" s="555"/>
      <c r="CH84" s="555"/>
      <c r="CI84" s="555"/>
      <c r="CJ84" s="555"/>
      <c r="CK84" s="555"/>
      <c r="CL84" s="555"/>
      <c r="CM84" s="555"/>
      <c r="CN84" s="555"/>
      <c r="CO84" s="555"/>
      <c r="CP84" s="555"/>
      <c r="CQ84" s="555"/>
      <c r="CR84" s="555"/>
      <c r="CS84" s="555"/>
      <c r="CT84" s="555"/>
      <c r="CU84" s="555"/>
      <c r="CV84" s="555">
        <f t="shared" ref="CV84:CV89" si="78">20310+2939.23+3620.24+1418.915</f>
        <v>28288.385000000002</v>
      </c>
      <c r="CW84" s="555"/>
      <c r="CX84" s="555"/>
      <c r="CY84" s="555"/>
      <c r="CZ84" s="555"/>
      <c r="DA84" s="555"/>
      <c r="DB84" s="555"/>
      <c r="DC84" s="555"/>
      <c r="DD84" s="555"/>
      <c r="DE84" s="555"/>
      <c r="DF84" s="555"/>
      <c r="DG84" s="555"/>
      <c r="DH84" s="555"/>
      <c r="DI84" s="555"/>
      <c r="DJ84" s="555"/>
      <c r="DK84" s="555"/>
      <c r="DL84" s="555"/>
      <c r="DM84" s="555"/>
      <c r="DN84" s="555">
        <f t="shared" ref="DN84:DN97" si="79">CC84/1.3*0.8</f>
        <v>26340.067692307694</v>
      </c>
      <c r="DO84" s="555"/>
      <c r="DP84" s="555"/>
      <c r="DQ84" s="555"/>
      <c r="DR84" s="555"/>
      <c r="DS84" s="555"/>
      <c r="DT84" s="555"/>
      <c r="DU84" s="555"/>
      <c r="DV84" s="555"/>
      <c r="DW84" s="555"/>
      <c r="DX84" s="555"/>
      <c r="DY84" s="555"/>
      <c r="DZ84" s="555"/>
      <c r="EA84" s="555"/>
      <c r="EB84" s="555"/>
      <c r="EC84" s="555"/>
      <c r="ED84" s="555">
        <f t="shared" ref="ED84:ED97" si="80">CC84/1.3*0.5</f>
        <v>16462.542307692307</v>
      </c>
      <c r="EE84" s="555"/>
      <c r="EF84" s="555"/>
      <c r="EG84" s="555"/>
      <c r="EH84" s="555"/>
      <c r="EI84" s="555"/>
      <c r="EJ84" s="555"/>
      <c r="EK84" s="555"/>
      <c r="EL84" s="555"/>
      <c r="EM84" s="555"/>
      <c r="EN84" s="555"/>
      <c r="EO84" s="555"/>
      <c r="EP84" s="555"/>
      <c r="EQ84" s="555"/>
      <c r="ER84" s="555"/>
      <c r="ES84" s="555"/>
      <c r="ET84" s="555">
        <f t="shared" ref="ET84:ET97" si="81">AD84*AT84*12</f>
        <v>34180390.044600002</v>
      </c>
      <c r="EU84" s="555"/>
      <c r="EV84" s="555"/>
      <c r="EW84" s="555"/>
      <c r="EX84" s="555"/>
      <c r="EY84" s="555"/>
      <c r="EZ84" s="555"/>
      <c r="FA84" s="555"/>
      <c r="FB84" s="555"/>
      <c r="FC84" s="555"/>
      <c r="FD84" s="555"/>
      <c r="FE84" s="555"/>
      <c r="FF84" s="555"/>
      <c r="FG84" s="555"/>
      <c r="FH84" s="555"/>
      <c r="FI84" s="555"/>
      <c r="FJ84" s="555"/>
      <c r="FK84" s="214"/>
      <c r="FL84" s="547"/>
      <c r="FM84" s="547"/>
      <c r="FN84" s="547"/>
      <c r="FO84" s="547"/>
      <c r="FP84" s="547"/>
      <c r="FQ84" s="547"/>
      <c r="FR84" s="547"/>
      <c r="FS84" s="547"/>
      <c r="FT84" s="547"/>
      <c r="FU84" s="547"/>
      <c r="FV84" s="547"/>
      <c r="FW84" s="547"/>
      <c r="FX84" s="547"/>
      <c r="FY84" s="547"/>
      <c r="FZ84" s="547"/>
      <c r="GA84" s="547"/>
      <c r="GB84" s="547"/>
      <c r="GC84" s="547"/>
      <c r="GD84" s="214"/>
      <c r="GE84" s="547"/>
      <c r="GF84" s="548"/>
      <c r="GG84" s="548"/>
      <c r="GH84" s="548"/>
      <c r="GI84" s="548"/>
      <c r="GJ84" s="548"/>
      <c r="GK84" s="548"/>
      <c r="GL84" s="548"/>
      <c r="GM84" s="548"/>
      <c r="GN84" s="548"/>
      <c r="GO84" s="548"/>
      <c r="GP84" s="548"/>
      <c r="GQ84" s="548"/>
      <c r="GR84" s="548"/>
      <c r="GS84" s="548"/>
      <c r="GT84" s="548"/>
      <c r="GU84" s="548"/>
      <c r="GV84" s="548"/>
      <c r="GW84" s="548"/>
      <c r="GX84" s="548"/>
      <c r="GY84" s="214"/>
      <c r="GZ84" s="214"/>
      <c r="HA84" s="214"/>
      <c r="HB84" s="214"/>
      <c r="HC84" s="214"/>
      <c r="HD84" s="214"/>
      <c r="HE84" s="214"/>
      <c r="HF84" s="214"/>
      <c r="HG84" s="214"/>
      <c r="HH84" s="214"/>
    </row>
    <row r="85" spans="1:216" x14ac:dyDescent="0.2">
      <c r="A85" s="561" t="s">
        <v>349</v>
      </c>
      <c r="B85" s="561"/>
      <c r="C85" s="561"/>
      <c r="D85" s="561"/>
      <c r="E85" s="561"/>
      <c r="F85" s="561"/>
      <c r="G85" s="562" t="s">
        <v>825</v>
      </c>
      <c r="H85" s="563"/>
      <c r="I85" s="563"/>
      <c r="J85" s="563"/>
      <c r="K85" s="563"/>
      <c r="L85" s="563"/>
      <c r="M85" s="563"/>
      <c r="N85" s="563"/>
      <c r="O85" s="563"/>
      <c r="P85" s="563"/>
      <c r="Q85" s="563"/>
      <c r="R85" s="563"/>
      <c r="S85" s="563"/>
      <c r="T85" s="563"/>
      <c r="U85" s="563"/>
      <c r="V85" s="563"/>
      <c r="W85" s="563"/>
      <c r="X85" s="563"/>
      <c r="Y85" s="563"/>
      <c r="Z85" s="563"/>
      <c r="AA85" s="563"/>
      <c r="AB85" s="563"/>
      <c r="AC85" s="564"/>
      <c r="AD85" s="559">
        <v>1</v>
      </c>
      <c r="AE85" s="559"/>
      <c r="AF85" s="559"/>
      <c r="AG85" s="559"/>
      <c r="AH85" s="559"/>
      <c r="AI85" s="559"/>
      <c r="AJ85" s="559"/>
      <c r="AK85" s="559"/>
      <c r="AL85" s="559"/>
      <c r="AM85" s="559"/>
      <c r="AN85" s="559"/>
      <c r="AO85" s="559"/>
      <c r="AP85" s="559"/>
      <c r="AQ85" s="559"/>
      <c r="AR85" s="559"/>
      <c r="AS85" s="559"/>
      <c r="AT85" s="555">
        <f t="shared" si="77"/>
        <v>87399.994999999995</v>
      </c>
      <c r="AU85" s="559"/>
      <c r="AV85" s="559"/>
      <c r="AW85" s="559"/>
      <c r="AX85" s="559"/>
      <c r="AY85" s="559"/>
      <c r="AZ85" s="559"/>
      <c r="BA85" s="559"/>
      <c r="BB85" s="559"/>
      <c r="BC85" s="559"/>
      <c r="BD85" s="559"/>
      <c r="BE85" s="559"/>
      <c r="BF85" s="559"/>
      <c r="BG85" s="559"/>
      <c r="BH85" s="559"/>
      <c r="BI85" s="559"/>
      <c r="BJ85" s="559"/>
      <c r="BK85" s="555">
        <v>15423</v>
      </c>
      <c r="BL85" s="555"/>
      <c r="BM85" s="555"/>
      <c r="BN85" s="555"/>
      <c r="BO85" s="555"/>
      <c r="BP85" s="555"/>
      <c r="BQ85" s="555"/>
      <c r="BR85" s="555"/>
      <c r="BS85" s="555"/>
      <c r="BT85" s="555"/>
      <c r="BU85" s="555"/>
      <c r="BV85" s="555"/>
      <c r="BW85" s="555"/>
      <c r="BX85" s="555"/>
      <c r="BY85" s="555"/>
      <c r="BZ85" s="555"/>
      <c r="CA85" s="555"/>
      <c r="CB85" s="555"/>
      <c r="CC85" s="555">
        <v>43688.61</v>
      </c>
      <c r="CD85" s="555"/>
      <c r="CE85" s="555"/>
      <c r="CF85" s="555"/>
      <c r="CG85" s="555"/>
      <c r="CH85" s="555"/>
      <c r="CI85" s="555"/>
      <c r="CJ85" s="555"/>
      <c r="CK85" s="555"/>
      <c r="CL85" s="555"/>
      <c r="CM85" s="555"/>
      <c r="CN85" s="555"/>
      <c r="CO85" s="555"/>
      <c r="CP85" s="555"/>
      <c r="CQ85" s="555"/>
      <c r="CR85" s="555"/>
      <c r="CS85" s="555"/>
      <c r="CT85" s="555"/>
      <c r="CU85" s="555"/>
      <c r="CV85" s="555">
        <f t="shared" si="78"/>
        <v>28288.385000000002</v>
      </c>
      <c r="CW85" s="555"/>
      <c r="CX85" s="555"/>
      <c r="CY85" s="555"/>
      <c r="CZ85" s="555"/>
      <c r="DA85" s="555"/>
      <c r="DB85" s="555"/>
      <c r="DC85" s="555"/>
      <c r="DD85" s="555"/>
      <c r="DE85" s="555"/>
      <c r="DF85" s="555"/>
      <c r="DG85" s="555"/>
      <c r="DH85" s="555"/>
      <c r="DI85" s="555"/>
      <c r="DJ85" s="555"/>
      <c r="DK85" s="555"/>
      <c r="DL85" s="555"/>
      <c r="DM85" s="555"/>
      <c r="DN85" s="555">
        <f t="shared" si="79"/>
        <v>26885.298461538463</v>
      </c>
      <c r="DO85" s="555"/>
      <c r="DP85" s="555"/>
      <c r="DQ85" s="555"/>
      <c r="DR85" s="555"/>
      <c r="DS85" s="555"/>
      <c r="DT85" s="555"/>
      <c r="DU85" s="555"/>
      <c r="DV85" s="555"/>
      <c r="DW85" s="555"/>
      <c r="DX85" s="555"/>
      <c r="DY85" s="555"/>
      <c r="DZ85" s="555"/>
      <c r="EA85" s="555"/>
      <c r="EB85" s="555"/>
      <c r="EC85" s="555"/>
      <c r="ED85" s="555">
        <f t="shared" si="80"/>
        <v>16803.311538461538</v>
      </c>
      <c r="EE85" s="555"/>
      <c r="EF85" s="555"/>
      <c r="EG85" s="555"/>
      <c r="EH85" s="555"/>
      <c r="EI85" s="555"/>
      <c r="EJ85" s="555"/>
      <c r="EK85" s="555"/>
      <c r="EL85" s="555"/>
      <c r="EM85" s="555"/>
      <c r="EN85" s="555"/>
      <c r="EO85" s="555"/>
      <c r="EP85" s="555"/>
      <c r="EQ85" s="555"/>
      <c r="ER85" s="555"/>
      <c r="ES85" s="555"/>
      <c r="ET85" s="555">
        <f t="shared" si="81"/>
        <v>1048799.94</v>
      </c>
      <c r="EU85" s="555"/>
      <c r="EV85" s="555"/>
      <c r="EW85" s="555"/>
      <c r="EX85" s="555"/>
      <c r="EY85" s="555"/>
      <c r="EZ85" s="555"/>
      <c r="FA85" s="555"/>
      <c r="FB85" s="555"/>
      <c r="FC85" s="555"/>
      <c r="FD85" s="555"/>
      <c r="FE85" s="555"/>
      <c r="FF85" s="555"/>
      <c r="FG85" s="555"/>
      <c r="FH85" s="555"/>
      <c r="FI85" s="555"/>
      <c r="FJ85" s="555"/>
      <c r="FK85" s="214"/>
      <c r="FL85" s="547"/>
      <c r="FM85" s="547"/>
      <c r="FN85" s="547"/>
      <c r="FO85" s="547"/>
      <c r="FP85" s="547"/>
      <c r="FQ85" s="547"/>
      <c r="FR85" s="547"/>
      <c r="FS85" s="547"/>
      <c r="FT85" s="547"/>
      <c r="FU85" s="547"/>
      <c r="FV85" s="547"/>
      <c r="FW85" s="547"/>
      <c r="FX85" s="547"/>
      <c r="FY85" s="547"/>
      <c r="FZ85" s="547"/>
      <c r="GA85" s="547"/>
      <c r="GB85" s="547"/>
      <c r="GC85" s="547"/>
      <c r="GD85" s="214"/>
      <c r="GE85" s="547"/>
      <c r="GF85" s="548"/>
      <c r="GG85" s="548"/>
      <c r="GH85" s="548"/>
      <c r="GI85" s="548"/>
      <c r="GJ85" s="548"/>
      <c r="GK85" s="548"/>
      <c r="GL85" s="548"/>
      <c r="GM85" s="548"/>
      <c r="GN85" s="548"/>
      <c r="GO85" s="548"/>
      <c r="GP85" s="548"/>
      <c r="GQ85" s="548"/>
      <c r="GR85" s="548"/>
      <c r="GS85" s="548"/>
      <c r="GT85" s="548"/>
      <c r="GU85" s="548"/>
      <c r="GV85" s="548"/>
      <c r="GW85" s="548"/>
      <c r="GX85" s="548"/>
      <c r="GY85" s="214"/>
      <c r="GZ85" s="214"/>
      <c r="HA85" s="214"/>
      <c r="HB85" s="214"/>
      <c r="HC85" s="214"/>
      <c r="HD85" s="214"/>
      <c r="HE85" s="214"/>
      <c r="HF85" s="214"/>
      <c r="HG85" s="214"/>
      <c r="HH85" s="214"/>
    </row>
    <row r="86" spans="1:216" x14ac:dyDescent="0.2">
      <c r="A86" s="561" t="s">
        <v>350</v>
      </c>
      <c r="B86" s="561"/>
      <c r="C86" s="561"/>
      <c r="D86" s="561"/>
      <c r="E86" s="561"/>
      <c r="F86" s="561"/>
      <c r="G86" s="562" t="s">
        <v>822</v>
      </c>
      <c r="H86" s="563"/>
      <c r="I86" s="563"/>
      <c r="J86" s="563"/>
      <c r="K86" s="563"/>
      <c r="L86" s="563"/>
      <c r="M86" s="563"/>
      <c r="N86" s="563"/>
      <c r="O86" s="563"/>
      <c r="P86" s="563"/>
      <c r="Q86" s="563"/>
      <c r="R86" s="563"/>
      <c r="S86" s="563"/>
      <c r="T86" s="563"/>
      <c r="U86" s="563"/>
      <c r="V86" s="563"/>
      <c r="W86" s="563"/>
      <c r="X86" s="563"/>
      <c r="Y86" s="563"/>
      <c r="Z86" s="563"/>
      <c r="AA86" s="563"/>
      <c r="AB86" s="563"/>
      <c r="AC86" s="564"/>
      <c r="AD86" s="559">
        <v>8.8800000000000008</v>
      </c>
      <c r="AE86" s="559"/>
      <c r="AF86" s="559"/>
      <c r="AG86" s="559"/>
      <c r="AH86" s="559"/>
      <c r="AI86" s="559"/>
      <c r="AJ86" s="559"/>
      <c r="AK86" s="559"/>
      <c r="AL86" s="559"/>
      <c r="AM86" s="559"/>
      <c r="AN86" s="559"/>
      <c r="AO86" s="559"/>
      <c r="AP86" s="559"/>
      <c r="AQ86" s="559"/>
      <c r="AR86" s="559"/>
      <c r="AS86" s="559"/>
      <c r="AT86" s="555">
        <f t="shared" si="77"/>
        <v>87399.994999999995</v>
      </c>
      <c r="AU86" s="559"/>
      <c r="AV86" s="559"/>
      <c r="AW86" s="559"/>
      <c r="AX86" s="559"/>
      <c r="AY86" s="559"/>
      <c r="AZ86" s="559"/>
      <c r="BA86" s="559"/>
      <c r="BB86" s="559"/>
      <c r="BC86" s="559"/>
      <c r="BD86" s="559"/>
      <c r="BE86" s="559"/>
      <c r="BF86" s="559"/>
      <c r="BG86" s="559"/>
      <c r="BH86" s="559"/>
      <c r="BI86" s="559"/>
      <c r="BJ86" s="559"/>
      <c r="BK86" s="555">
        <v>16309</v>
      </c>
      <c r="BL86" s="555"/>
      <c r="BM86" s="555"/>
      <c r="BN86" s="555"/>
      <c r="BO86" s="555"/>
      <c r="BP86" s="555"/>
      <c r="BQ86" s="555"/>
      <c r="BR86" s="555"/>
      <c r="BS86" s="555"/>
      <c r="BT86" s="555"/>
      <c r="BU86" s="555"/>
      <c r="BV86" s="555"/>
      <c r="BW86" s="555"/>
      <c r="BX86" s="555"/>
      <c r="BY86" s="555"/>
      <c r="BZ86" s="555"/>
      <c r="CA86" s="555"/>
      <c r="CB86" s="555"/>
      <c r="CC86" s="555">
        <v>42802.61</v>
      </c>
      <c r="CD86" s="555"/>
      <c r="CE86" s="555"/>
      <c r="CF86" s="555"/>
      <c r="CG86" s="555"/>
      <c r="CH86" s="555"/>
      <c r="CI86" s="555"/>
      <c r="CJ86" s="555"/>
      <c r="CK86" s="555"/>
      <c r="CL86" s="555"/>
      <c r="CM86" s="555"/>
      <c r="CN86" s="555"/>
      <c r="CO86" s="555"/>
      <c r="CP86" s="555"/>
      <c r="CQ86" s="555"/>
      <c r="CR86" s="555"/>
      <c r="CS86" s="555"/>
      <c r="CT86" s="555"/>
      <c r="CU86" s="555"/>
      <c r="CV86" s="555">
        <f t="shared" si="78"/>
        <v>28288.385000000002</v>
      </c>
      <c r="CW86" s="555"/>
      <c r="CX86" s="555"/>
      <c r="CY86" s="555"/>
      <c r="CZ86" s="555"/>
      <c r="DA86" s="555"/>
      <c r="DB86" s="555"/>
      <c r="DC86" s="555"/>
      <c r="DD86" s="555"/>
      <c r="DE86" s="555"/>
      <c r="DF86" s="555"/>
      <c r="DG86" s="555"/>
      <c r="DH86" s="555"/>
      <c r="DI86" s="555"/>
      <c r="DJ86" s="555"/>
      <c r="DK86" s="555"/>
      <c r="DL86" s="555"/>
      <c r="DM86" s="555"/>
      <c r="DN86" s="555">
        <f t="shared" si="79"/>
        <v>26340.067692307694</v>
      </c>
      <c r="DO86" s="555"/>
      <c r="DP86" s="555"/>
      <c r="DQ86" s="555"/>
      <c r="DR86" s="555"/>
      <c r="DS86" s="555"/>
      <c r="DT86" s="555"/>
      <c r="DU86" s="555"/>
      <c r="DV86" s="555"/>
      <c r="DW86" s="555"/>
      <c r="DX86" s="555"/>
      <c r="DY86" s="555"/>
      <c r="DZ86" s="555"/>
      <c r="EA86" s="555"/>
      <c r="EB86" s="555"/>
      <c r="EC86" s="555"/>
      <c r="ED86" s="555">
        <f t="shared" si="80"/>
        <v>16462.542307692307</v>
      </c>
      <c r="EE86" s="555"/>
      <c r="EF86" s="555"/>
      <c r="EG86" s="555"/>
      <c r="EH86" s="555"/>
      <c r="EI86" s="555"/>
      <c r="EJ86" s="555"/>
      <c r="EK86" s="555"/>
      <c r="EL86" s="555"/>
      <c r="EM86" s="555"/>
      <c r="EN86" s="555"/>
      <c r="EO86" s="555"/>
      <c r="EP86" s="555"/>
      <c r="EQ86" s="555"/>
      <c r="ER86" s="555"/>
      <c r="ES86" s="555"/>
      <c r="ET86" s="555">
        <f t="shared" si="81"/>
        <v>9313343.4671999998</v>
      </c>
      <c r="EU86" s="555"/>
      <c r="EV86" s="555"/>
      <c r="EW86" s="555"/>
      <c r="EX86" s="555"/>
      <c r="EY86" s="555"/>
      <c r="EZ86" s="555"/>
      <c r="FA86" s="555"/>
      <c r="FB86" s="555"/>
      <c r="FC86" s="555"/>
      <c r="FD86" s="555"/>
      <c r="FE86" s="555"/>
      <c r="FF86" s="555"/>
      <c r="FG86" s="555"/>
      <c r="FH86" s="555"/>
      <c r="FI86" s="555"/>
      <c r="FJ86" s="555"/>
      <c r="FK86" s="214"/>
      <c r="FL86" s="547"/>
      <c r="FM86" s="547"/>
      <c r="FN86" s="547"/>
      <c r="FO86" s="547"/>
      <c r="FP86" s="547"/>
      <c r="FQ86" s="547"/>
      <c r="FR86" s="547"/>
      <c r="FS86" s="547"/>
      <c r="FT86" s="547"/>
      <c r="FU86" s="547"/>
      <c r="FV86" s="547"/>
      <c r="FW86" s="547"/>
      <c r="FX86" s="547"/>
      <c r="FY86" s="547"/>
      <c r="FZ86" s="547"/>
      <c r="GA86" s="547"/>
      <c r="GB86" s="547"/>
      <c r="GC86" s="547"/>
      <c r="GD86" s="214"/>
      <c r="GE86" s="547"/>
      <c r="GF86" s="548"/>
      <c r="GG86" s="548"/>
      <c r="GH86" s="548"/>
      <c r="GI86" s="548"/>
      <c r="GJ86" s="548"/>
      <c r="GK86" s="548"/>
      <c r="GL86" s="548"/>
      <c r="GM86" s="548"/>
      <c r="GN86" s="548"/>
      <c r="GO86" s="548"/>
      <c r="GP86" s="548"/>
      <c r="GQ86" s="548"/>
      <c r="GR86" s="548"/>
      <c r="GS86" s="548"/>
      <c r="GT86" s="548"/>
      <c r="GU86" s="548"/>
      <c r="GV86" s="548"/>
      <c r="GW86" s="548"/>
      <c r="GX86" s="548"/>
      <c r="GY86" s="214"/>
      <c r="GZ86" s="214"/>
      <c r="HA86" s="214"/>
      <c r="HB86" s="214"/>
      <c r="HC86" s="214"/>
      <c r="HD86" s="214"/>
      <c r="HE86" s="214"/>
      <c r="HF86" s="214"/>
      <c r="HG86" s="214"/>
      <c r="HH86" s="214"/>
    </row>
    <row r="87" spans="1:216" x14ac:dyDescent="0.2">
      <c r="A87" s="561" t="s">
        <v>351</v>
      </c>
      <c r="B87" s="561"/>
      <c r="C87" s="561"/>
      <c r="D87" s="561"/>
      <c r="E87" s="561"/>
      <c r="F87" s="561"/>
      <c r="G87" s="562" t="s">
        <v>823</v>
      </c>
      <c r="H87" s="563"/>
      <c r="I87" s="563"/>
      <c r="J87" s="563"/>
      <c r="K87" s="563"/>
      <c r="L87" s="563"/>
      <c r="M87" s="563"/>
      <c r="N87" s="563"/>
      <c r="O87" s="563"/>
      <c r="P87" s="563"/>
      <c r="Q87" s="563"/>
      <c r="R87" s="563"/>
      <c r="S87" s="563"/>
      <c r="T87" s="563"/>
      <c r="U87" s="563"/>
      <c r="V87" s="563"/>
      <c r="W87" s="563"/>
      <c r="X87" s="563"/>
      <c r="Y87" s="563"/>
      <c r="Z87" s="563"/>
      <c r="AA87" s="563"/>
      <c r="AB87" s="563"/>
      <c r="AC87" s="564"/>
      <c r="AD87" s="559">
        <v>0.5</v>
      </c>
      <c r="AE87" s="559"/>
      <c r="AF87" s="559"/>
      <c r="AG87" s="559"/>
      <c r="AH87" s="559"/>
      <c r="AI87" s="559"/>
      <c r="AJ87" s="559"/>
      <c r="AK87" s="559"/>
      <c r="AL87" s="559"/>
      <c r="AM87" s="559"/>
      <c r="AN87" s="559"/>
      <c r="AO87" s="559"/>
      <c r="AP87" s="559"/>
      <c r="AQ87" s="559"/>
      <c r="AR87" s="559"/>
      <c r="AS87" s="559"/>
      <c r="AT87" s="555">
        <f t="shared" si="77"/>
        <v>87399.994999999995</v>
      </c>
      <c r="AU87" s="559"/>
      <c r="AV87" s="559"/>
      <c r="AW87" s="559"/>
      <c r="AX87" s="559"/>
      <c r="AY87" s="559"/>
      <c r="AZ87" s="559"/>
      <c r="BA87" s="559"/>
      <c r="BB87" s="559"/>
      <c r="BC87" s="559"/>
      <c r="BD87" s="559"/>
      <c r="BE87" s="559"/>
      <c r="BF87" s="559"/>
      <c r="BG87" s="559"/>
      <c r="BH87" s="559"/>
      <c r="BI87" s="559"/>
      <c r="BJ87" s="559"/>
      <c r="BK87" s="555">
        <v>14967</v>
      </c>
      <c r="BL87" s="555"/>
      <c r="BM87" s="555"/>
      <c r="BN87" s="555"/>
      <c r="BO87" s="555"/>
      <c r="BP87" s="555"/>
      <c r="BQ87" s="555"/>
      <c r="BR87" s="555"/>
      <c r="BS87" s="555"/>
      <c r="BT87" s="555"/>
      <c r="BU87" s="555"/>
      <c r="BV87" s="555"/>
      <c r="BW87" s="555"/>
      <c r="BX87" s="555"/>
      <c r="BY87" s="555"/>
      <c r="BZ87" s="555"/>
      <c r="CA87" s="555"/>
      <c r="CB87" s="555"/>
      <c r="CC87" s="555">
        <v>44144.61</v>
      </c>
      <c r="CD87" s="555"/>
      <c r="CE87" s="555"/>
      <c r="CF87" s="555"/>
      <c r="CG87" s="555"/>
      <c r="CH87" s="555"/>
      <c r="CI87" s="555"/>
      <c r="CJ87" s="555"/>
      <c r="CK87" s="555"/>
      <c r="CL87" s="555"/>
      <c r="CM87" s="555"/>
      <c r="CN87" s="555"/>
      <c r="CO87" s="555"/>
      <c r="CP87" s="555"/>
      <c r="CQ87" s="555"/>
      <c r="CR87" s="555"/>
      <c r="CS87" s="555"/>
      <c r="CT87" s="555"/>
      <c r="CU87" s="555"/>
      <c r="CV87" s="555">
        <f t="shared" si="78"/>
        <v>28288.385000000002</v>
      </c>
      <c r="CW87" s="555"/>
      <c r="CX87" s="555"/>
      <c r="CY87" s="555"/>
      <c r="CZ87" s="555"/>
      <c r="DA87" s="555"/>
      <c r="DB87" s="555"/>
      <c r="DC87" s="555"/>
      <c r="DD87" s="555"/>
      <c r="DE87" s="555"/>
      <c r="DF87" s="555"/>
      <c r="DG87" s="555"/>
      <c r="DH87" s="555"/>
      <c r="DI87" s="555"/>
      <c r="DJ87" s="555"/>
      <c r="DK87" s="555"/>
      <c r="DL87" s="555"/>
      <c r="DM87" s="555"/>
      <c r="DN87" s="555">
        <f t="shared" si="79"/>
        <v>27165.91384615385</v>
      </c>
      <c r="DO87" s="555"/>
      <c r="DP87" s="555"/>
      <c r="DQ87" s="555"/>
      <c r="DR87" s="555"/>
      <c r="DS87" s="555"/>
      <c r="DT87" s="555"/>
      <c r="DU87" s="555"/>
      <c r="DV87" s="555"/>
      <c r="DW87" s="555"/>
      <c r="DX87" s="555"/>
      <c r="DY87" s="555"/>
      <c r="DZ87" s="555"/>
      <c r="EA87" s="555"/>
      <c r="EB87" s="555"/>
      <c r="EC87" s="555"/>
      <c r="ED87" s="555">
        <f t="shared" si="80"/>
        <v>16978.696153846155</v>
      </c>
      <c r="EE87" s="555"/>
      <c r="EF87" s="555"/>
      <c r="EG87" s="555"/>
      <c r="EH87" s="555"/>
      <c r="EI87" s="555"/>
      <c r="EJ87" s="555"/>
      <c r="EK87" s="555"/>
      <c r="EL87" s="555"/>
      <c r="EM87" s="555"/>
      <c r="EN87" s="555"/>
      <c r="EO87" s="555"/>
      <c r="EP87" s="555"/>
      <c r="EQ87" s="555"/>
      <c r="ER87" s="555"/>
      <c r="ES87" s="555"/>
      <c r="ET87" s="555">
        <f t="shared" si="81"/>
        <v>524399.97</v>
      </c>
      <c r="EU87" s="555"/>
      <c r="EV87" s="555"/>
      <c r="EW87" s="555"/>
      <c r="EX87" s="555"/>
      <c r="EY87" s="555"/>
      <c r="EZ87" s="555"/>
      <c r="FA87" s="555"/>
      <c r="FB87" s="555"/>
      <c r="FC87" s="555"/>
      <c r="FD87" s="555"/>
      <c r="FE87" s="555"/>
      <c r="FF87" s="555"/>
      <c r="FG87" s="555"/>
      <c r="FH87" s="555"/>
      <c r="FI87" s="555"/>
      <c r="FJ87" s="555"/>
      <c r="FK87" s="214"/>
      <c r="FL87" s="547"/>
      <c r="FM87" s="547"/>
      <c r="FN87" s="547"/>
      <c r="FO87" s="547"/>
      <c r="FP87" s="547"/>
      <c r="FQ87" s="547"/>
      <c r="FR87" s="547"/>
      <c r="FS87" s="547"/>
      <c r="FT87" s="547"/>
      <c r="FU87" s="547"/>
      <c r="FV87" s="547"/>
      <c r="FW87" s="547"/>
      <c r="FX87" s="547"/>
      <c r="FY87" s="547"/>
      <c r="FZ87" s="547"/>
      <c r="GA87" s="547"/>
      <c r="GB87" s="547"/>
      <c r="GC87" s="547"/>
      <c r="GD87" s="214"/>
      <c r="GE87" s="547"/>
      <c r="GF87" s="548"/>
      <c r="GG87" s="548"/>
      <c r="GH87" s="548"/>
      <c r="GI87" s="548"/>
      <c r="GJ87" s="548"/>
      <c r="GK87" s="548"/>
      <c r="GL87" s="548"/>
      <c r="GM87" s="548"/>
      <c r="GN87" s="548"/>
      <c r="GO87" s="548"/>
      <c r="GP87" s="548"/>
      <c r="GQ87" s="548"/>
      <c r="GR87" s="548"/>
      <c r="GS87" s="548"/>
      <c r="GT87" s="548"/>
      <c r="GU87" s="548"/>
      <c r="GV87" s="548"/>
      <c r="GW87" s="548"/>
      <c r="GX87" s="548"/>
      <c r="GY87" s="214"/>
      <c r="GZ87" s="214"/>
      <c r="HA87" s="214"/>
      <c r="HB87" s="214"/>
      <c r="HC87" s="214"/>
      <c r="HD87" s="214"/>
      <c r="HE87" s="214"/>
      <c r="HF87" s="214"/>
      <c r="HG87" s="214"/>
      <c r="HH87" s="214"/>
    </row>
    <row r="88" spans="1:216" x14ac:dyDescent="0.2">
      <c r="A88" s="561" t="s">
        <v>352</v>
      </c>
      <c r="B88" s="561"/>
      <c r="C88" s="561"/>
      <c r="D88" s="561"/>
      <c r="E88" s="561"/>
      <c r="F88" s="561"/>
      <c r="G88" s="562" t="s">
        <v>797</v>
      </c>
      <c r="H88" s="563"/>
      <c r="I88" s="563"/>
      <c r="J88" s="563"/>
      <c r="K88" s="563"/>
      <c r="L88" s="563"/>
      <c r="M88" s="563"/>
      <c r="N88" s="563"/>
      <c r="O88" s="563"/>
      <c r="P88" s="563"/>
      <c r="Q88" s="563"/>
      <c r="R88" s="563"/>
      <c r="S88" s="563"/>
      <c r="T88" s="563"/>
      <c r="U88" s="563"/>
      <c r="V88" s="563"/>
      <c r="W88" s="563"/>
      <c r="X88" s="563"/>
      <c r="Y88" s="563"/>
      <c r="Z88" s="563"/>
      <c r="AA88" s="563"/>
      <c r="AB88" s="563"/>
      <c r="AC88" s="564"/>
      <c r="AD88" s="559">
        <v>27.66</v>
      </c>
      <c r="AE88" s="559"/>
      <c r="AF88" s="559"/>
      <c r="AG88" s="559"/>
      <c r="AH88" s="559"/>
      <c r="AI88" s="559"/>
      <c r="AJ88" s="559"/>
      <c r="AK88" s="559"/>
      <c r="AL88" s="559"/>
      <c r="AM88" s="559"/>
      <c r="AN88" s="559"/>
      <c r="AO88" s="559"/>
      <c r="AP88" s="559"/>
      <c r="AQ88" s="559"/>
      <c r="AR88" s="559"/>
      <c r="AS88" s="559"/>
      <c r="AT88" s="555">
        <f t="shared" si="77"/>
        <v>84074.994999999995</v>
      </c>
      <c r="AU88" s="559"/>
      <c r="AV88" s="559"/>
      <c r="AW88" s="559"/>
      <c r="AX88" s="559"/>
      <c r="AY88" s="559"/>
      <c r="AZ88" s="559"/>
      <c r="BA88" s="559"/>
      <c r="BB88" s="559"/>
      <c r="BC88" s="559"/>
      <c r="BD88" s="559"/>
      <c r="BE88" s="559"/>
      <c r="BF88" s="559"/>
      <c r="BG88" s="559"/>
      <c r="BH88" s="559"/>
      <c r="BI88" s="559"/>
      <c r="BJ88" s="559"/>
      <c r="BK88" s="555">
        <v>15476</v>
      </c>
      <c r="BL88" s="555"/>
      <c r="BM88" s="555"/>
      <c r="BN88" s="555"/>
      <c r="BO88" s="555"/>
      <c r="BP88" s="555"/>
      <c r="BQ88" s="555"/>
      <c r="BR88" s="555"/>
      <c r="BS88" s="555"/>
      <c r="BT88" s="555"/>
      <c r="BU88" s="555"/>
      <c r="BV88" s="555"/>
      <c r="BW88" s="555"/>
      <c r="BX88" s="555"/>
      <c r="BY88" s="555"/>
      <c r="BZ88" s="555"/>
      <c r="CA88" s="555"/>
      <c r="CB88" s="555"/>
      <c r="CC88" s="555">
        <v>40310.61</v>
      </c>
      <c r="CD88" s="555"/>
      <c r="CE88" s="555"/>
      <c r="CF88" s="555"/>
      <c r="CG88" s="555"/>
      <c r="CH88" s="555"/>
      <c r="CI88" s="555"/>
      <c r="CJ88" s="555"/>
      <c r="CK88" s="555"/>
      <c r="CL88" s="555"/>
      <c r="CM88" s="555"/>
      <c r="CN88" s="555"/>
      <c r="CO88" s="555"/>
      <c r="CP88" s="555"/>
      <c r="CQ88" s="555"/>
      <c r="CR88" s="555"/>
      <c r="CS88" s="555"/>
      <c r="CT88" s="555"/>
      <c r="CU88" s="555"/>
      <c r="CV88" s="555">
        <f t="shared" si="78"/>
        <v>28288.385000000002</v>
      </c>
      <c r="CW88" s="555"/>
      <c r="CX88" s="555"/>
      <c r="CY88" s="555"/>
      <c r="CZ88" s="555"/>
      <c r="DA88" s="555"/>
      <c r="DB88" s="555"/>
      <c r="DC88" s="555"/>
      <c r="DD88" s="555"/>
      <c r="DE88" s="555"/>
      <c r="DF88" s="555"/>
      <c r="DG88" s="555"/>
      <c r="DH88" s="555"/>
      <c r="DI88" s="555"/>
      <c r="DJ88" s="555"/>
      <c r="DK88" s="555"/>
      <c r="DL88" s="555"/>
      <c r="DM88" s="555"/>
      <c r="DN88" s="555">
        <f t="shared" si="79"/>
        <v>24806.529230769229</v>
      </c>
      <c r="DO88" s="555"/>
      <c r="DP88" s="555"/>
      <c r="DQ88" s="555"/>
      <c r="DR88" s="555"/>
      <c r="DS88" s="555"/>
      <c r="DT88" s="555"/>
      <c r="DU88" s="555"/>
      <c r="DV88" s="555"/>
      <c r="DW88" s="555"/>
      <c r="DX88" s="555"/>
      <c r="DY88" s="555"/>
      <c r="DZ88" s="555"/>
      <c r="EA88" s="555"/>
      <c r="EB88" s="555"/>
      <c r="EC88" s="555"/>
      <c r="ED88" s="555">
        <f t="shared" si="80"/>
        <v>15504.080769230768</v>
      </c>
      <c r="EE88" s="555"/>
      <c r="EF88" s="555"/>
      <c r="EG88" s="555"/>
      <c r="EH88" s="555"/>
      <c r="EI88" s="555"/>
      <c r="EJ88" s="555"/>
      <c r="EK88" s="555"/>
      <c r="EL88" s="555"/>
      <c r="EM88" s="555"/>
      <c r="EN88" s="555"/>
      <c r="EO88" s="555"/>
      <c r="EP88" s="555"/>
      <c r="EQ88" s="555"/>
      <c r="ER88" s="555"/>
      <c r="ES88" s="555"/>
      <c r="ET88" s="555">
        <f t="shared" si="81"/>
        <v>27906172.340399995</v>
      </c>
      <c r="EU88" s="555"/>
      <c r="EV88" s="555"/>
      <c r="EW88" s="555"/>
      <c r="EX88" s="555"/>
      <c r="EY88" s="555"/>
      <c r="EZ88" s="555"/>
      <c r="FA88" s="555"/>
      <c r="FB88" s="555"/>
      <c r="FC88" s="555"/>
      <c r="FD88" s="555"/>
      <c r="FE88" s="555"/>
      <c r="FF88" s="555"/>
      <c r="FG88" s="555"/>
      <c r="FH88" s="555"/>
      <c r="FI88" s="555"/>
      <c r="FJ88" s="555"/>
      <c r="FK88" s="214"/>
      <c r="FL88" s="547"/>
      <c r="FM88" s="547"/>
      <c r="FN88" s="547"/>
      <c r="FO88" s="547"/>
      <c r="FP88" s="547"/>
      <c r="FQ88" s="547"/>
      <c r="FR88" s="547"/>
      <c r="FS88" s="547"/>
      <c r="FT88" s="547"/>
      <c r="FU88" s="547"/>
      <c r="FV88" s="547"/>
      <c r="FW88" s="547"/>
      <c r="FX88" s="547"/>
      <c r="FY88" s="547"/>
      <c r="FZ88" s="547"/>
      <c r="GA88" s="547"/>
      <c r="GB88" s="547"/>
      <c r="GC88" s="547"/>
      <c r="GD88" s="214"/>
      <c r="GE88" s="547"/>
      <c r="GF88" s="548"/>
      <c r="GG88" s="548"/>
      <c r="GH88" s="548"/>
      <c r="GI88" s="548"/>
      <c r="GJ88" s="548"/>
      <c r="GK88" s="548"/>
      <c r="GL88" s="548"/>
      <c r="GM88" s="548"/>
      <c r="GN88" s="548"/>
      <c r="GO88" s="548"/>
      <c r="GP88" s="548"/>
      <c r="GQ88" s="548"/>
      <c r="GR88" s="548"/>
      <c r="GS88" s="548"/>
      <c r="GT88" s="548"/>
      <c r="GU88" s="548"/>
      <c r="GV88" s="548"/>
      <c r="GW88" s="548"/>
      <c r="GX88" s="548"/>
      <c r="GY88" s="214"/>
      <c r="GZ88" s="214"/>
      <c r="HA88" s="214"/>
      <c r="HB88" s="214"/>
      <c r="HC88" s="214"/>
      <c r="HD88" s="214"/>
      <c r="HE88" s="214"/>
      <c r="HF88" s="214"/>
      <c r="HG88" s="214"/>
      <c r="HH88" s="214"/>
    </row>
    <row r="89" spans="1:216" x14ac:dyDescent="0.2">
      <c r="A89" s="561" t="s">
        <v>385</v>
      </c>
      <c r="B89" s="561"/>
      <c r="C89" s="561"/>
      <c r="D89" s="561"/>
      <c r="E89" s="561"/>
      <c r="F89" s="561"/>
      <c r="G89" s="562" t="s">
        <v>821</v>
      </c>
      <c r="H89" s="563"/>
      <c r="I89" s="563"/>
      <c r="J89" s="563"/>
      <c r="K89" s="563"/>
      <c r="L89" s="563"/>
      <c r="M89" s="563"/>
      <c r="N89" s="563"/>
      <c r="O89" s="563"/>
      <c r="P89" s="563"/>
      <c r="Q89" s="563"/>
      <c r="R89" s="563"/>
      <c r="S89" s="563"/>
      <c r="T89" s="563"/>
      <c r="U89" s="563"/>
      <c r="V89" s="563"/>
      <c r="W89" s="563"/>
      <c r="X89" s="563"/>
      <c r="Y89" s="563"/>
      <c r="Z89" s="563"/>
      <c r="AA89" s="563"/>
      <c r="AB89" s="563"/>
      <c r="AC89" s="564"/>
      <c r="AD89" s="559">
        <v>2</v>
      </c>
      <c r="AE89" s="559"/>
      <c r="AF89" s="559"/>
      <c r="AG89" s="559"/>
      <c r="AH89" s="559"/>
      <c r="AI89" s="559"/>
      <c r="AJ89" s="559"/>
      <c r="AK89" s="559"/>
      <c r="AL89" s="559"/>
      <c r="AM89" s="559"/>
      <c r="AN89" s="559"/>
      <c r="AO89" s="559"/>
      <c r="AP89" s="559"/>
      <c r="AQ89" s="559"/>
      <c r="AR89" s="559"/>
      <c r="AS89" s="559"/>
      <c r="AT89" s="555">
        <f t="shared" si="77"/>
        <v>84074.994999999995</v>
      </c>
      <c r="AU89" s="559"/>
      <c r="AV89" s="559"/>
      <c r="AW89" s="559"/>
      <c r="AX89" s="559"/>
      <c r="AY89" s="559"/>
      <c r="AZ89" s="559"/>
      <c r="BA89" s="559"/>
      <c r="BB89" s="559"/>
      <c r="BC89" s="559"/>
      <c r="BD89" s="559"/>
      <c r="BE89" s="559"/>
      <c r="BF89" s="559"/>
      <c r="BG89" s="559"/>
      <c r="BH89" s="559"/>
      <c r="BI89" s="559"/>
      <c r="BJ89" s="559"/>
      <c r="BK89" s="555">
        <v>12617</v>
      </c>
      <c r="BL89" s="555"/>
      <c r="BM89" s="555"/>
      <c r="BN89" s="555"/>
      <c r="BO89" s="555"/>
      <c r="BP89" s="555"/>
      <c r="BQ89" s="555"/>
      <c r="BR89" s="555"/>
      <c r="BS89" s="555"/>
      <c r="BT89" s="555"/>
      <c r="BU89" s="555"/>
      <c r="BV89" s="555"/>
      <c r="BW89" s="555"/>
      <c r="BX89" s="555"/>
      <c r="BY89" s="555"/>
      <c r="BZ89" s="555"/>
      <c r="CA89" s="555"/>
      <c r="CB89" s="555"/>
      <c r="CC89" s="555">
        <v>43169.61</v>
      </c>
      <c r="CD89" s="555"/>
      <c r="CE89" s="555"/>
      <c r="CF89" s="555"/>
      <c r="CG89" s="555"/>
      <c r="CH89" s="555"/>
      <c r="CI89" s="555"/>
      <c r="CJ89" s="555"/>
      <c r="CK89" s="555"/>
      <c r="CL89" s="555"/>
      <c r="CM89" s="555"/>
      <c r="CN89" s="555"/>
      <c r="CO89" s="555"/>
      <c r="CP89" s="555"/>
      <c r="CQ89" s="555"/>
      <c r="CR89" s="555"/>
      <c r="CS89" s="555"/>
      <c r="CT89" s="555"/>
      <c r="CU89" s="555"/>
      <c r="CV89" s="555">
        <f t="shared" si="78"/>
        <v>28288.385000000002</v>
      </c>
      <c r="CW89" s="555"/>
      <c r="CX89" s="555"/>
      <c r="CY89" s="555"/>
      <c r="CZ89" s="555"/>
      <c r="DA89" s="555"/>
      <c r="DB89" s="555"/>
      <c r="DC89" s="555"/>
      <c r="DD89" s="555"/>
      <c r="DE89" s="555"/>
      <c r="DF89" s="555"/>
      <c r="DG89" s="555"/>
      <c r="DH89" s="555"/>
      <c r="DI89" s="555"/>
      <c r="DJ89" s="555"/>
      <c r="DK89" s="555"/>
      <c r="DL89" s="555"/>
      <c r="DM89" s="555"/>
      <c r="DN89" s="555">
        <f t="shared" si="79"/>
        <v>26565.91384615385</v>
      </c>
      <c r="DO89" s="555"/>
      <c r="DP89" s="555"/>
      <c r="DQ89" s="555"/>
      <c r="DR89" s="555"/>
      <c r="DS89" s="555"/>
      <c r="DT89" s="555"/>
      <c r="DU89" s="555"/>
      <c r="DV89" s="555"/>
      <c r="DW89" s="555"/>
      <c r="DX89" s="555"/>
      <c r="DY89" s="555"/>
      <c r="DZ89" s="555"/>
      <c r="EA89" s="555"/>
      <c r="EB89" s="555"/>
      <c r="EC89" s="555"/>
      <c r="ED89" s="555">
        <f t="shared" si="80"/>
        <v>16603.696153846155</v>
      </c>
      <c r="EE89" s="555"/>
      <c r="EF89" s="555"/>
      <c r="EG89" s="555"/>
      <c r="EH89" s="555"/>
      <c r="EI89" s="555"/>
      <c r="EJ89" s="555"/>
      <c r="EK89" s="555"/>
      <c r="EL89" s="555"/>
      <c r="EM89" s="555"/>
      <c r="EN89" s="555"/>
      <c r="EO89" s="555"/>
      <c r="EP89" s="555"/>
      <c r="EQ89" s="555"/>
      <c r="ER89" s="555"/>
      <c r="ES89" s="555"/>
      <c r="ET89" s="555">
        <f t="shared" si="81"/>
        <v>2017799.88</v>
      </c>
      <c r="EU89" s="555"/>
      <c r="EV89" s="555"/>
      <c r="EW89" s="555"/>
      <c r="EX89" s="555"/>
      <c r="EY89" s="555"/>
      <c r="EZ89" s="555"/>
      <c r="FA89" s="555"/>
      <c r="FB89" s="555"/>
      <c r="FC89" s="555"/>
      <c r="FD89" s="555"/>
      <c r="FE89" s="555"/>
      <c r="FF89" s="555"/>
      <c r="FG89" s="555"/>
      <c r="FH89" s="555"/>
      <c r="FI89" s="555"/>
      <c r="FJ89" s="555"/>
      <c r="FK89" s="214"/>
      <c r="FL89" s="547"/>
      <c r="FM89" s="547"/>
      <c r="FN89" s="547"/>
      <c r="FO89" s="547"/>
      <c r="FP89" s="547"/>
      <c r="FQ89" s="547"/>
      <c r="FR89" s="547"/>
      <c r="FS89" s="547"/>
      <c r="FT89" s="547"/>
      <c r="FU89" s="547"/>
      <c r="FV89" s="547"/>
      <c r="FW89" s="547"/>
      <c r="FX89" s="547"/>
      <c r="FY89" s="547"/>
      <c r="FZ89" s="547"/>
      <c r="GA89" s="547"/>
      <c r="GB89" s="547"/>
      <c r="GC89" s="547"/>
      <c r="GD89" s="214"/>
      <c r="GE89" s="547"/>
      <c r="GF89" s="548"/>
      <c r="GG89" s="548"/>
      <c r="GH89" s="548"/>
      <c r="GI89" s="548"/>
      <c r="GJ89" s="548"/>
      <c r="GK89" s="548"/>
      <c r="GL89" s="548"/>
      <c r="GM89" s="548"/>
      <c r="GN89" s="548"/>
      <c r="GO89" s="548"/>
      <c r="GP89" s="548"/>
      <c r="GQ89" s="548"/>
      <c r="GR89" s="548"/>
      <c r="GS89" s="548"/>
      <c r="GT89" s="548"/>
      <c r="GU89" s="548"/>
      <c r="GV89" s="548"/>
      <c r="GW89" s="548"/>
      <c r="GX89" s="548"/>
      <c r="GY89" s="214"/>
      <c r="GZ89" s="214"/>
      <c r="HA89" s="214"/>
      <c r="HB89" s="214"/>
      <c r="HC89" s="214"/>
      <c r="HD89" s="214"/>
      <c r="HE89" s="214"/>
      <c r="HF89" s="214"/>
      <c r="HG89" s="214"/>
      <c r="HH89" s="214"/>
    </row>
    <row r="90" spans="1:216" x14ac:dyDescent="0.2">
      <c r="A90" s="561" t="s">
        <v>590</v>
      </c>
      <c r="B90" s="561"/>
      <c r="C90" s="561"/>
      <c r="D90" s="561"/>
      <c r="E90" s="561"/>
      <c r="F90" s="561"/>
      <c r="G90" s="562" t="s">
        <v>798</v>
      </c>
      <c r="H90" s="563"/>
      <c r="I90" s="563"/>
      <c r="J90" s="563"/>
      <c r="K90" s="563"/>
      <c r="L90" s="563"/>
      <c r="M90" s="563"/>
      <c r="N90" s="563"/>
      <c r="O90" s="563"/>
      <c r="P90" s="563"/>
      <c r="Q90" s="563"/>
      <c r="R90" s="563"/>
      <c r="S90" s="563"/>
      <c r="T90" s="563"/>
      <c r="U90" s="563"/>
      <c r="V90" s="563"/>
      <c r="W90" s="563"/>
      <c r="X90" s="563"/>
      <c r="Y90" s="563"/>
      <c r="Z90" s="563"/>
      <c r="AA90" s="563"/>
      <c r="AB90" s="563"/>
      <c r="AC90" s="564"/>
      <c r="AD90" s="559">
        <v>4.25</v>
      </c>
      <c r="AE90" s="559"/>
      <c r="AF90" s="559"/>
      <c r="AG90" s="559"/>
      <c r="AH90" s="559"/>
      <c r="AI90" s="559"/>
      <c r="AJ90" s="559"/>
      <c r="AK90" s="559"/>
      <c r="AL90" s="559"/>
      <c r="AM90" s="559"/>
      <c r="AN90" s="559"/>
      <c r="AO90" s="559"/>
      <c r="AP90" s="559"/>
      <c r="AQ90" s="559"/>
      <c r="AR90" s="559"/>
      <c r="AS90" s="559"/>
      <c r="AT90" s="555">
        <f t="shared" si="77"/>
        <v>84075</v>
      </c>
      <c r="AU90" s="559"/>
      <c r="AV90" s="559"/>
      <c r="AW90" s="559"/>
      <c r="AX90" s="559"/>
      <c r="AY90" s="559"/>
      <c r="AZ90" s="559"/>
      <c r="BA90" s="559"/>
      <c r="BB90" s="559"/>
      <c r="BC90" s="559"/>
      <c r="BD90" s="559"/>
      <c r="BE90" s="559"/>
      <c r="BF90" s="559"/>
      <c r="BG90" s="559"/>
      <c r="BH90" s="559"/>
      <c r="BI90" s="559"/>
      <c r="BJ90" s="559"/>
      <c r="BK90" s="555">
        <v>16221</v>
      </c>
      <c r="BL90" s="555"/>
      <c r="BM90" s="555"/>
      <c r="BN90" s="555"/>
      <c r="BO90" s="555"/>
      <c r="BP90" s="555"/>
      <c r="BQ90" s="555"/>
      <c r="BR90" s="555"/>
      <c r="BS90" s="555"/>
      <c r="BT90" s="555"/>
      <c r="BU90" s="555"/>
      <c r="BV90" s="555"/>
      <c r="BW90" s="555"/>
      <c r="BX90" s="555"/>
      <c r="BY90" s="555"/>
      <c r="BZ90" s="555"/>
      <c r="CA90" s="555"/>
      <c r="CB90" s="555"/>
      <c r="CC90" s="555">
        <f>40056+44</f>
        <v>40100</v>
      </c>
      <c r="CD90" s="555"/>
      <c r="CE90" s="555"/>
      <c r="CF90" s="555"/>
      <c r="CG90" s="555"/>
      <c r="CH90" s="555"/>
      <c r="CI90" s="555"/>
      <c r="CJ90" s="555"/>
      <c r="CK90" s="555"/>
      <c r="CL90" s="555"/>
      <c r="CM90" s="555"/>
      <c r="CN90" s="555"/>
      <c r="CO90" s="555"/>
      <c r="CP90" s="555"/>
      <c r="CQ90" s="555"/>
      <c r="CR90" s="555"/>
      <c r="CS90" s="555"/>
      <c r="CT90" s="555"/>
      <c r="CU90" s="555"/>
      <c r="CV90" s="555">
        <v>27754</v>
      </c>
      <c r="CW90" s="555"/>
      <c r="CX90" s="555"/>
      <c r="CY90" s="555"/>
      <c r="CZ90" s="555"/>
      <c r="DA90" s="555"/>
      <c r="DB90" s="555"/>
      <c r="DC90" s="555"/>
      <c r="DD90" s="555"/>
      <c r="DE90" s="555"/>
      <c r="DF90" s="555"/>
      <c r="DG90" s="555"/>
      <c r="DH90" s="555"/>
      <c r="DI90" s="555"/>
      <c r="DJ90" s="555"/>
      <c r="DK90" s="555"/>
      <c r="DL90" s="555"/>
      <c r="DM90" s="555"/>
      <c r="DN90" s="555">
        <f t="shared" si="79"/>
        <v>24676.923076923078</v>
      </c>
      <c r="DO90" s="555"/>
      <c r="DP90" s="555"/>
      <c r="DQ90" s="555"/>
      <c r="DR90" s="555"/>
      <c r="DS90" s="555"/>
      <c r="DT90" s="555"/>
      <c r="DU90" s="555"/>
      <c r="DV90" s="555"/>
      <c r="DW90" s="555"/>
      <c r="DX90" s="555"/>
      <c r="DY90" s="555"/>
      <c r="DZ90" s="555"/>
      <c r="EA90" s="555"/>
      <c r="EB90" s="555"/>
      <c r="EC90" s="555"/>
      <c r="ED90" s="555">
        <f t="shared" si="80"/>
        <v>15423.076923076922</v>
      </c>
      <c r="EE90" s="555"/>
      <c r="EF90" s="555"/>
      <c r="EG90" s="555"/>
      <c r="EH90" s="555"/>
      <c r="EI90" s="555"/>
      <c r="EJ90" s="555"/>
      <c r="EK90" s="555"/>
      <c r="EL90" s="555"/>
      <c r="EM90" s="555"/>
      <c r="EN90" s="555"/>
      <c r="EO90" s="555"/>
      <c r="EP90" s="555"/>
      <c r="EQ90" s="555"/>
      <c r="ER90" s="555"/>
      <c r="ES90" s="555"/>
      <c r="ET90" s="555">
        <f t="shared" si="81"/>
        <v>4287825</v>
      </c>
      <c r="EU90" s="555"/>
      <c r="EV90" s="555"/>
      <c r="EW90" s="555"/>
      <c r="EX90" s="555"/>
      <c r="EY90" s="555"/>
      <c r="EZ90" s="555"/>
      <c r="FA90" s="555"/>
      <c r="FB90" s="555"/>
      <c r="FC90" s="555"/>
      <c r="FD90" s="555"/>
      <c r="FE90" s="555"/>
      <c r="FF90" s="555"/>
      <c r="FG90" s="555"/>
      <c r="FH90" s="555"/>
      <c r="FI90" s="555"/>
      <c r="FJ90" s="555"/>
      <c r="FK90" s="214"/>
      <c r="FL90" s="547"/>
      <c r="FM90" s="547"/>
      <c r="FN90" s="547"/>
      <c r="FO90" s="547"/>
      <c r="FP90" s="547"/>
      <c r="FQ90" s="547"/>
      <c r="FR90" s="547"/>
      <c r="FS90" s="547"/>
      <c r="FT90" s="547"/>
      <c r="FU90" s="547"/>
      <c r="FV90" s="547"/>
      <c r="FW90" s="547"/>
      <c r="FX90" s="547"/>
      <c r="FY90" s="547"/>
      <c r="FZ90" s="547"/>
      <c r="GA90" s="547"/>
      <c r="GB90" s="547"/>
      <c r="GC90" s="547"/>
      <c r="GD90" s="214"/>
      <c r="GE90" s="547"/>
      <c r="GF90" s="548"/>
      <c r="GG90" s="548"/>
      <c r="GH90" s="548"/>
      <c r="GI90" s="548"/>
      <c r="GJ90" s="548"/>
      <c r="GK90" s="548"/>
      <c r="GL90" s="548"/>
      <c r="GM90" s="548"/>
      <c r="GN90" s="548"/>
      <c r="GO90" s="548"/>
      <c r="GP90" s="548"/>
      <c r="GQ90" s="548"/>
      <c r="GR90" s="548"/>
      <c r="GS90" s="548"/>
      <c r="GT90" s="548"/>
      <c r="GU90" s="548"/>
      <c r="GV90" s="548"/>
      <c r="GW90" s="548"/>
      <c r="GX90" s="548"/>
      <c r="GY90" s="214"/>
      <c r="GZ90" s="214"/>
      <c r="HA90" s="214"/>
      <c r="HB90" s="214"/>
      <c r="HC90" s="214"/>
      <c r="HD90" s="214"/>
      <c r="HE90" s="214"/>
      <c r="HF90" s="214"/>
      <c r="HG90" s="214"/>
      <c r="HH90" s="214"/>
    </row>
    <row r="91" spans="1:216" x14ac:dyDescent="0.2">
      <c r="A91" s="561" t="s">
        <v>593</v>
      </c>
      <c r="B91" s="561"/>
      <c r="C91" s="561"/>
      <c r="D91" s="561"/>
      <c r="E91" s="561"/>
      <c r="F91" s="561"/>
      <c r="G91" s="562" t="s">
        <v>799</v>
      </c>
      <c r="H91" s="563"/>
      <c r="I91" s="563"/>
      <c r="J91" s="563"/>
      <c r="K91" s="563"/>
      <c r="L91" s="563"/>
      <c r="M91" s="563"/>
      <c r="N91" s="563"/>
      <c r="O91" s="563"/>
      <c r="P91" s="563"/>
      <c r="Q91" s="563"/>
      <c r="R91" s="563"/>
      <c r="S91" s="563"/>
      <c r="T91" s="563"/>
      <c r="U91" s="563"/>
      <c r="V91" s="563"/>
      <c r="W91" s="563"/>
      <c r="X91" s="563"/>
      <c r="Y91" s="563"/>
      <c r="Z91" s="563"/>
      <c r="AA91" s="563"/>
      <c r="AB91" s="563"/>
      <c r="AC91" s="564"/>
      <c r="AD91" s="559">
        <v>3</v>
      </c>
      <c r="AE91" s="559"/>
      <c r="AF91" s="559"/>
      <c r="AG91" s="559"/>
      <c r="AH91" s="559"/>
      <c r="AI91" s="559"/>
      <c r="AJ91" s="559"/>
      <c r="AK91" s="559"/>
      <c r="AL91" s="559"/>
      <c r="AM91" s="559"/>
      <c r="AN91" s="559"/>
      <c r="AO91" s="559"/>
      <c r="AP91" s="559"/>
      <c r="AQ91" s="559"/>
      <c r="AR91" s="559"/>
      <c r="AS91" s="559"/>
      <c r="AT91" s="555">
        <f t="shared" si="77"/>
        <v>84074.994999999995</v>
      </c>
      <c r="AU91" s="559"/>
      <c r="AV91" s="559"/>
      <c r="AW91" s="559"/>
      <c r="AX91" s="559"/>
      <c r="AY91" s="559"/>
      <c r="AZ91" s="559"/>
      <c r="BA91" s="559"/>
      <c r="BB91" s="559"/>
      <c r="BC91" s="559"/>
      <c r="BD91" s="559"/>
      <c r="BE91" s="559"/>
      <c r="BF91" s="559"/>
      <c r="BG91" s="559"/>
      <c r="BH91" s="559"/>
      <c r="BI91" s="559"/>
      <c r="BJ91" s="559"/>
      <c r="BK91" s="555">
        <v>15392</v>
      </c>
      <c r="BL91" s="555"/>
      <c r="BM91" s="555"/>
      <c r="BN91" s="555"/>
      <c r="BO91" s="555"/>
      <c r="BP91" s="555"/>
      <c r="BQ91" s="555"/>
      <c r="BR91" s="555"/>
      <c r="BS91" s="555"/>
      <c r="BT91" s="555"/>
      <c r="BU91" s="555"/>
      <c r="BV91" s="555"/>
      <c r="BW91" s="555"/>
      <c r="BX91" s="555"/>
      <c r="BY91" s="555"/>
      <c r="BZ91" s="555"/>
      <c r="CA91" s="555"/>
      <c r="CB91" s="555"/>
      <c r="CC91" s="555">
        <f>40456+44.61</f>
        <v>40500.61</v>
      </c>
      <c r="CD91" s="555"/>
      <c r="CE91" s="555"/>
      <c r="CF91" s="555"/>
      <c r="CG91" s="555"/>
      <c r="CH91" s="555"/>
      <c r="CI91" s="555"/>
      <c r="CJ91" s="555"/>
      <c r="CK91" s="555"/>
      <c r="CL91" s="555"/>
      <c r="CM91" s="555"/>
      <c r="CN91" s="555"/>
      <c r="CO91" s="555"/>
      <c r="CP91" s="555"/>
      <c r="CQ91" s="555"/>
      <c r="CR91" s="555"/>
      <c r="CS91" s="555"/>
      <c r="CT91" s="555"/>
      <c r="CU91" s="555"/>
      <c r="CV91" s="555">
        <v>28182.384999999998</v>
      </c>
      <c r="CW91" s="555"/>
      <c r="CX91" s="555"/>
      <c r="CY91" s="555"/>
      <c r="CZ91" s="555"/>
      <c r="DA91" s="555"/>
      <c r="DB91" s="555"/>
      <c r="DC91" s="555"/>
      <c r="DD91" s="555"/>
      <c r="DE91" s="555"/>
      <c r="DF91" s="555"/>
      <c r="DG91" s="555"/>
      <c r="DH91" s="555"/>
      <c r="DI91" s="555"/>
      <c r="DJ91" s="555"/>
      <c r="DK91" s="555"/>
      <c r="DL91" s="555"/>
      <c r="DM91" s="555"/>
      <c r="DN91" s="555">
        <f t="shared" si="79"/>
        <v>24923.452307692307</v>
      </c>
      <c r="DO91" s="555"/>
      <c r="DP91" s="555"/>
      <c r="DQ91" s="555"/>
      <c r="DR91" s="555"/>
      <c r="DS91" s="555"/>
      <c r="DT91" s="555"/>
      <c r="DU91" s="555"/>
      <c r="DV91" s="555"/>
      <c r="DW91" s="555"/>
      <c r="DX91" s="555"/>
      <c r="DY91" s="555"/>
      <c r="DZ91" s="555"/>
      <c r="EA91" s="555"/>
      <c r="EB91" s="555"/>
      <c r="EC91" s="555"/>
      <c r="ED91" s="555">
        <f t="shared" si="80"/>
        <v>15577.157692307692</v>
      </c>
      <c r="EE91" s="555"/>
      <c r="EF91" s="555"/>
      <c r="EG91" s="555"/>
      <c r="EH91" s="555"/>
      <c r="EI91" s="555"/>
      <c r="EJ91" s="555"/>
      <c r="EK91" s="555"/>
      <c r="EL91" s="555"/>
      <c r="EM91" s="555"/>
      <c r="EN91" s="555"/>
      <c r="EO91" s="555"/>
      <c r="EP91" s="555"/>
      <c r="EQ91" s="555"/>
      <c r="ER91" s="555"/>
      <c r="ES91" s="555"/>
      <c r="ET91" s="555">
        <f t="shared" si="81"/>
        <v>3026699.82</v>
      </c>
      <c r="EU91" s="555"/>
      <c r="EV91" s="555"/>
      <c r="EW91" s="555"/>
      <c r="EX91" s="555"/>
      <c r="EY91" s="555"/>
      <c r="EZ91" s="555"/>
      <c r="FA91" s="555"/>
      <c r="FB91" s="555"/>
      <c r="FC91" s="555"/>
      <c r="FD91" s="555"/>
      <c r="FE91" s="555"/>
      <c r="FF91" s="555"/>
      <c r="FG91" s="555"/>
      <c r="FH91" s="555"/>
      <c r="FI91" s="555"/>
      <c r="FJ91" s="555"/>
      <c r="FK91" s="214"/>
      <c r="FL91" s="547"/>
      <c r="FM91" s="547"/>
      <c r="FN91" s="547"/>
      <c r="FO91" s="547"/>
      <c r="FP91" s="547"/>
      <c r="FQ91" s="547"/>
      <c r="FR91" s="547"/>
      <c r="FS91" s="547"/>
      <c r="FT91" s="547"/>
      <c r="FU91" s="547"/>
      <c r="FV91" s="547"/>
      <c r="FW91" s="547"/>
      <c r="FX91" s="547"/>
      <c r="FY91" s="547"/>
      <c r="FZ91" s="547"/>
      <c r="GA91" s="547"/>
      <c r="GB91" s="547"/>
      <c r="GC91" s="547"/>
      <c r="GD91" s="214"/>
      <c r="GE91" s="547"/>
      <c r="GF91" s="548"/>
      <c r="GG91" s="548"/>
      <c r="GH91" s="548"/>
      <c r="GI91" s="548"/>
      <c r="GJ91" s="548"/>
      <c r="GK91" s="548"/>
      <c r="GL91" s="548"/>
      <c r="GM91" s="548"/>
      <c r="GN91" s="548"/>
      <c r="GO91" s="548"/>
      <c r="GP91" s="548"/>
      <c r="GQ91" s="548"/>
      <c r="GR91" s="548"/>
      <c r="GS91" s="548"/>
      <c r="GT91" s="548"/>
      <c r="GU91" s="548"/>
      <c r="GV91" s="548"/>
      <c r="GW91" s="548"/>
      <c r="GX91" s="548"/>
      <c r="GY91" s="214"/>
      <c r="GZ91" s="214"/>
      <c r="HA91" s="214"/>
      <c r="HB91" s="214"/>
      <c r="HC91" s="214"/>
      <c r="HD91" s="214"/>
      <c r="HE91" s="214"/>
      <c r="HF91" s="214"/>
      <c r="HG91" s="214"/>
      <c r="HH91" s="214"/>
    </row>
    <row r="92" spans="1:216" x14ac:dyDescent="0.2">
      <c r="A92" s="561" t="s">
        <v>656</v>
      </c>
      <c r="B92" s="561"/>
      <c r="C92" s="561"/>
      <c r="D92" s="561"/>
      <c r="E92" s="561"/>
      <c r="F92" s="561"/>
      <c r="G92" s="562" t="s">
        <v>800</v>
      </c>
      <c r="H92" s="563"/>
      <c r="I92" s="563"/>
      <c r="J92" s="563"/>
      <c r="K92" s="563"/>
      <c r="L92" s="563"/>
      <c r="M92" s="563"/>
      <c r="N92" s="563"/>
      <c r="O92" s="563"/>
      <c r="P92" s="563"/>
      <c r="Q92" s="563"/>
      <c r="R92" s="563"/>
      <c r="S92" s="563"/>
      <c r="T92" s="563"/>
      <c r="U92" s="563"/>
      <c r="V92" s="563"/>
      <c r="W92" s="563"/>
      <c r="X92" s="563"/>
      <c r="Y92" s="563"/>
      <c r="Z92" s="563"/>
      <c r="AA92" s="563"/>
      <c r="AB92" s="563"/>
      <c r="AC92" s="564"/>
      <c r="AD92" s="559">
        <v>1</v>
      </c>
      <c r="AE92" s="559"/>
      <c r="AF92" s="559"/>
      <c r="AG92" s="559"/>
      <c r="AH92" s="559"/>
      <c r="AI92" s="559"/>
      <c r="AJ92" s="559"/>
      <c r="AK92" s="559"/>
      <c r="AL92" s="559"/>
      <c r="AM92" s="559"/>
      <c r="AN92" s="559"/>
      <c r="AO92" s="559"/>
      <c r="AP92" s="559"/>
      <c r="AQ92" s="559"/>
      <c r="AR92" s="559"/>
      <c r="AS92" s="559"/>
      <c r="AT92" s="555">
        <f t="shared" si="77"/>
        <v>84075</v>
      </c>
      <c r="AU92" s="559"/>
      <c r="AV92" s="559"/>
      <c r="AW92" s="559"/>
      <c r="AX92" s="559"/>
      <c r="AY92" s="559"/>
      <c r="AZ92" s="559"/>
      <c r="BA92" s="559"/>
      <c r="BB92" s="559"/>
      <c r="BC92" s="559"/>
      <c r="BD92" s="559"/>
      <c r="BE92" s="559"/>
      <c r="BF92" s="559"/>
      <c r="BG92" s="559"/>
      <c r="BH92" s="559"/>
      <c r="BI92" s="559"/>
      <c r="BJ92" s="559"/>
      <c r="BK92" s="555">
        <v>16486</v>
      </c>
      <c r="BL92" s="555"/>
      <c r="BM92" s="555"/>
      <c r="BN92" s="555"/>
      <c r="BO92" s="555"/>
      <c r="BP92" s="555"/>
      <c r="BQ92" s="555"/>
      <c r="BR92" s="555"/>
      <c r="BS92" s="555"/>
      <c r="BT92" s="555"/>
      <c r="BU92" s="555"/>
      <c r="BV92" s="555"/>
      <c r="BW92" s="555"/>
      <c r="BX92" s="555"/>
      <c r="BY92" s="555"/>
      <c r="BZ92" s="555"/>
      <c r="CA92" s="555"/>
      <c r="CB92" s="555"/>
      <c r="CC92" s="555">
        <v>39300</v>
      </c>
      <c r="CD92" s="555"/>
      <c r="CE92" s="555"/>
      <c r="CF92" s="555"/>
      <c r="CG92" s="555"/>
      <c r="CH92" s="555"/>
      <c r="CI92" s="555"/>
      <c r="CJ92" s="555"/>
      <c r="CK92" s="555"/>
      <c r="CL92" s="555"/>
      <c r="CM92" s="555"/>
      <c r="CN92" s="555"/>
      <c r="CO92" s="555"/>
      <c r="CP92" s="555"/>
      <c r="CQ92" s="555"/>
      <c r="CR92" s="555"/>
      <c r="CS92" s="555"/>
      <c r="CT92" s="555"/>
      <c r="CU92" s="555"/>
      <c r="CV92" s="555">
        <v>28289</v>
      </c>
      <c r="CW92" s="555"/>
      <c r="CX92" s="555"/>
      <c r="CY92" s="555"/>
      <c r="CZ92" s="555"/>
      <c r="DA92" s="555"/>
      <c r="DB92" s="555"/>
      <c r="DC92" s="555"/>
      <c r="DD92" s="555"/>
      <c r="DE92" s="555"/>
      <c r="DF92" s="555"/>
      <c r="DG92" s="555"/>
      <c r="DH92" s="555"/>
      <c r="DI92" s="555"/>
      <c r="DJ92" s="555"/>
      <c r="DK92" s="555"/>
      <c r="DL92" s="555"/>
      <c r="DM92" s="555"/>
      <c r="DN92" s="555">
        <f t="shared" si="79"/>
        <v>24184.615384615387</v>
      </c>
      <c r="DO92" s="555"/>
      <c r="DP92" s="555"/>
      <c r="DQ92" s="555"/>
      <c r="DR92" s="555"/>
      <c r="DS92" s="555"/>
      <c r="DT92" s="555"/>
      <c r="DU92" s="555"/>
      <c r="DV92" s="555"/>
      <c r="DW92" s="555"/>
      <c r="DX92" s="555"/>
      <c r="DY92" s="555"/>
      <c r="DZ92" s="555"/>
      <c r="EA92" s="555"/>
      <c r="EB92" s="555"/>
      <c r="EC92" s="555"/>
      <c r="ED92" s="555">
        <f t="shared" si="80"/>
        <v>15115.384615384615</v>
      </c>
      <c r="EE92" s="555"/>
      <c r="EF92" s="555"/>
      <c r="EG92" s="555"/>
      <c r="EH92" s="555"/>
      <c r="EI92" s="555"/>
      <c r="EJ92" s="555"/>
      <c r="EK92" s="555"/>
      <c r="EL92" s="555"/>
      <c r="EM92" s="555"/>
      <c r="EN92" s="555"/>
      <c r="EO92" s="555"/>
      <c r="EP92" s="555"/>
      <c r="EQ92" s="555"/>
      <c r="ER92" s="555"/>
      <c r="ES92" s="555"/>
      <c r="ET92" s="555">
        <f t="shared" si="81"/>
        <v>1008900</v>
      </c>
      <c r="EU92" s="555"/>
      <c r="EV92" s="555"/>
      <c r="EW92" s="555"/>
      <c r="EX92" s="555"/>
      <c r="EY92" s="555"/>
      <c r="EZ92" s="555"/>
      <c r="FA92" s="555"/>
      <c r="FB92" s="555"/>
      <c r="FC92" s="555"/>
      <c r="FD92" s="555"/>
      <c r="FE92" s="555"/>
      <c r="FF92" s="555"/>
      <c r="FG92" s="555"/>
      <c r="FH92" s="555"/>
      <c r="FI92" s="555"/>
      <c r="FJ92" s="555"/>
      <c r="FK92" s="214"/>
      <c r="FL92" s="547"/>
      <c r="FM92" s="547"/>
      <c r="FN92" s="547"/>
      <c r="FO92" s="547"/>
      <c r="FP92" s="547"/>
      <c r="FQ92" s="547"/>
      <c r="FR92" s="547"/>
      <c r="FS92" s="547"/>
      <c r="FT92" s="547"/>
      <c r="FU92" s="547"/>
      <c r="FV92" s="547"/>
      <c r="FW92" s="547"/>
      <c r="FX92" s="547"/>
      <c r="FY92" s="547"/>
      <c r="FZ92" s="547"/>
      <c r="GA92" s="547"/>
      <c r="GB92" s="547"/>
      <c r="GC92" s="547"/>
      <c r="GD92" s="214"/>
      <c r="GE92" s="547"/>
      <c r="GF92" s="548"/>
      <c r="GG92" s="548"/>
      <c r="GH92" s="548"/>
      <c r="GI92" s="548"/>
      <c r="GJ92" s="548"/>
      <c r="GK92" s="548"/>
      <c r="GL92" s="548"/>
      <c r="GM92" s="548"/>
      <c r="GN92" s="548"/>
      <c r="GO92" s="548"/>
      <c r="GP92" s="548"/>
      <c r="GQ92" s="548"/>
      <c r="GR92" s="548"/>
      <c r="GS92" s="548"/>
      <c r="GT92" s="548"/>
      <c r="GU92" s="548"/>
      <c r="GV92" s="548"/>
      <c r="GW92" s="548"/>
      <c r="GX92" s="548"/>
      <c r="GY92" s="214"/>
      <c r="GZ92" s="214"/>
      <c r="HA92" s="214"/>
      <c r="HB92" s="214"/>
      <c r="HC92" s="214"/>
      <c r="HD92" s="214"/>
      <c r="HE92" s="214"/>
      <c r="HF92" s="214"/>
      <c r="HG92" s="214"/>
      <c r="HH92" s="214"/>
    </row>
    <row r="93" spans="1:216" x14ac:dyDescent="0.2">
      <c r="A93" s="561" t="s">
        <v>657</v>
      </c>
      <c r="B93" s="561"/>
      <c r="C93" s="561"/>
      <c r="D93" s="561"/>
      <c r="E93" s="561"/>
      <c r="F93" s="561"/>
      <c r="G93" s="562" t="s">
        <v>801</v>
      </c>
      <c r="H93" s="563"/>
      <c r="I93" s="563"/>
      <c r="J93" s="563"/>
      <c r="K93" s="563"/>
      <c r="L93" s="563"/>
      <c r="M93" s="563"/>
      <c r="N93" s="563"/>
      <c r="O93" s="563"/>
      <c r="P93" s="563"/>
      <c r="Q93" s="563"/>
      <c r="R93" s="563"/>
      <c r="S93" s="563"/>
      <c r="T93" s="563"/>
      <c r="U93" s="563"/>
      <c r="V93" s="563"/>
      <c r="W93" s="563"/>
      <c r="X93" s="563"/>
      <c r="Y93" s="563"/>
      <c r="Z93" s="563"/>
      <c r="AA93" s="563"/>
      <c r="AB93" s="563"/>
      <c r="AC93" s="564"/>
      <c r="AD93" s="559">
        <v>1.5</v>
      </c>
      <c r="AE93" s="559"/>
      <c r="AF93" s="559"/>
      <c r="AG93" s="559"/>
      <c r="AH93" s="559"/>
      <c r="AI93" s="559"/>
      <c r="AJ93" s="559"/>
      <c r="AK93" s="559"/>
      <c r="AL93" s="559"/>
      <c r="AM93" s="559"/>
      <c r="AN93" s="559"/>
      <c r="AO93" s="559"/>
      <c r="AP93" s="559"/>
      <c r="AQ93" s="559"/>
      <c r="AR93" s="559"/>
      <c r="AS93" s="559"/>
      <c r="AT93" s="555">
        <f t="shared" si="77"/>
        <v>84074.994999999995</v>
      </c>
      <c r="AU93" s="559"/>
      <c r="AV93" s="559"/>
      <c r="AW93" s="559"/>
      <c r="AX93" s="559"/>
      <c r="AY93" s="559"/>
      <c r="AZ93" s="559"/>
      <c r="BA93" s="559"/>
      <c r="BB93" s="559"/>
      <c r="BC93" s="559"/>
      <c r="BD93" s="559"/>
      <c r="BE93" s="559"/>
      <c r="BF93" s="559"/>
      <c r="BG93" s="559"/>
      <c r="BH93" s="559"/>
      <c r="BI93" s="559"/>
      <c r="BJ93" s="559"/>
      <c r="BK93" s="555">
        <v>14440</v>
      </c>
      <c r="BL93" s="555"/>
      <c r="BM93" s="555"/>
      <c r="BN93" s="555"/>
      <c r="BO93" s="555"/>
      <c r="BP93" s="555"/>
      <c r="BQ93" s="555"/>
      <c r="BR93" s="555"/>
      <c r="BS93" s="555"/>
      <c r="BT93" s="555"/>
      <c r="BU93" s="555"/>
      <c r="BV93" s="555"/>
      <c r="BW93" s="555"/>
      <c r="BX93" s="555"/>
      <c r="BY93" s="555"/>
      <c r="BZ93" s="555"/>
      <c r="CA93" s="555"/>
      <c r="CB93" s="555"/>
      <c r="CC93" s="555">
        <v>40350.61</v>
      </c>
      <c r="CD93" s="555"/>
      <c r="CE93" s="555"/>
      <c r="CF93" s="555"/>
      <c r="CG93" s="555"/>
      <c r="CH93" s="555"/>
      <c r="CI93" s="555"/>
      <c r="CJ93" s="555"/>
      <c r="CK93" s="555"/>
      <c r="CL93" s="555"/>
      <c r="CM93" s="555"/>
      <c r="CN93" s="555"/>
      <c r="CO93" s="555"/>
      <c r="CP93" s="555"/>
      <c r="CQ93" s="555"/>
      <c r="CR93" s="555"/>
      <c r="CS93" s="555"/>
      <c r="CT93" s="555"/>
      <c r="CU93" s="555"/>
      <c r="CV93" s="555">
        <v>29284.384999999998</v>
      </c>
      <c r="CW93" s="555"/>
      <c r="CX93" s="555"/>
      <c r="CY93" s="555"/>
      <c r="CZ93" s="555"/>
      <c r="DA93" s="555"/>
      <c r="DB93" s="555"/>
      <c r="DC93" s="555"/>
      <c r="DD93" s="555"/>
      <c r="DE93" s="555"/>
      <c r="DF93" s="555"/>
      <c r="DG93" s="555"/>
      <c r="DH93" s="555"/>
      <c r="DI93" s="555"/>
      <c r="DJ93" s="555"/>
      <c r="DK93" s="555"/>
      <c r="DL93" s="555"/>
      <c r="DM93" s="555"/>
      <c r="DN93" s="555">
        <f t="shared" si="79"/>
        <v>24831.144615384619</v>
      </c>
      <c r="DO93" s="555"/>
      <c r="DP93" s="555"/>
      <c r="DQ93" s="555"/>
      <c r="DR93" s="555"/>
      <c r="DS93" s="555"/>
      <c r="DT93" s="555"/>
      <c r="DU93" s="555"/>
      <c r="DV93" s="555"/>
      <c r="DW93" s="555"/>
      <c r="DX93" s="555"/>
      <c r="DY93" s="555"/>
      <c r="DZ93" s="555"/>
      <c r="EA93" s="555"/>
      <c r="EB93" s="555"/>
      <c r="EC93" s="555"/>
      <c r="ED93" s="555">
        <f t="shared" si="80"/>
        <v>15519.465384615385</v>
      </c>
      <c r="EE93" s="555"/>
      <c r="EF93" s="555"/>
      <c r="EG93" s="555"/>
      <c r="EH93" s="555"/>
      <c r="EI93" s="555"/>
      <c r="EJ93" s="555"/>
      <c r="EK93" s="555"/>
      <c r="EL93" s="555"/>
      <c r="EM93" s="555"/>
      <c r="EN93" s="555"/>
      <c r="EO93" s="555"/>
      <c r="EP93" s="555"/>
      <c r="EQ93" s="555"/>
      <c r="ER93" s="555"/>
      <c r="ES93" s="555"/>
      <c r="ET93" s="555">
        <f t="shared" si="81"/>
        <v>1513349.91</v>
      </c>
      <c r="EU93" s="555"/>
      <c r="EV93" s="555"/>
      <c r="EW93" s="555"/>
      <c r="EX93" s="555"/>
      <c r="EY93" s="555"/>
      <c r="EZ93" s="555"/>
      <c r="FA93" s="555"/>
      <c r="FB93" s="555"/>
      <c r="FC93" s="555"/>
      <c r="FD93" s="555"/>
      <c r="FE93" s="555"/>
      <c r="FF93" s="555"/>
      <c r="FG93" s="555"/>
      <c r="FH93" s="555"/>
      <c r="FI93" s="555"/>
      <c r="FJ93" s="555"/>
      <c r="FK93" s="214"/>
      <c r="FL93" s="547"/>
      <c r="FM93" s="547"/>
      <c r="FN93" s="547"/>
      <c r="FO93" s="547"/>
      <c r="FP93" s="547"/>
      <c r="FQ93" s="547"/>
      <c r="FR93" s="547"/>
      <c r="FS93" s="547"/>
      <c r="FT93" s="547"/>
      <c r="FU93" s="547"/>
      <c r="FV93" s="547"/>
      <c r="FW93" s="547"/>
      <c r="FX93" s="547"/>
      <c r="FY93" s="547"/>
      <c r="FZ93" s="547"/>
      <c r="GA93" s="547"/>
      <c r="GB93" s="547"/>
      <c r="GC93" s="547"/>
      <c r="GD93" s="214"/>
      <c r="GE93" s="547"/>
      <c r="GF93" s="548"/>
      <c r="GG93" s="548"/>
      <c r="GH93" s="548"/>
      <c r="GI93" s="548"/>
      <c r="GJ93" s="548"/>
      <c r="GK93" s="548"/>
      <c r="GL93" s="548"/>
      <c r="GM93" s="548"/>
      <c r="GN93" s="548"/>
      <c r="GO93" s="548"/>
      <c r="GP93" s="548"/>
      <c r="GQ93" s="548"/>
      <c r="GR93" s="548"/>
      <c r="GS93" s="548"/>
      <c r="GT93" s="548"/>
      <c r="GU93" s="548"/>
      <c r="GV93" s="548"/>
      <c r="GW93" s="548"/>
      <c r="GX93" s="548"/>
      <c r="GY93" s="214"/>
      <c r="GZ93" s="214"/>
      <c r="HA93" s="214"/>
      <c r="HB93" s="214"/>
      <c r="HC93" s="214"/>
      <c r="HD93" s="214"/>
      <c r="HE93" s="214"/>
      <c r="HF93" s="214"/>
      <c r="HG93" s="214"/>
      <c r="HH93" s="214"/>
    </row>
    <row r="94" spans="1:216" x14ac:dyDescent="0.2">
      <c r="A94" s="561" t="s">
        <v>658</v>
      </c>
      <c r="B94" s="561"/>
      <c r="C94" s="561"/>
      <c r="D94" s="561"/>
      <c r="E94" s="561"/>
      <c r="F94" s="561"/>
      <c r="G94" s="562" t="s">
        <v>824</v>
      </c>
      <c r="H94" s="563"/>
      <c r="I94" s="563"/>
      <c r="J94" s="563"/>
      <c r="K94" s="563"/>
      <c r="L94" s="563"/>
      <c r="M94" s="563"/>
      <c r="N94" s="563"/>
      <c r="O94" s="563"/>
      <c r="P94" s="563"/>
      <c r="Q94" s="563"/>
      <c r="R94" s="563"/>
      <c r="S94" s="563"/>
      <c r="T94" s="563"/>
      <c r="U94" s="563"/>
      <c r="V94" s="563"/>
      <c r="W94" s="563"/>
      <c r="X94" s="563"/>
      <c r="Y94" s="563"/>
      <c r="Z94" s="563"/>
      <c r="AA94" s="563"/>
      <c r="AB94" s="563"/>
      <c r="AC94" s="564"/>
      <c r="AD94" s="559">
        <v>2.33</v>
      </c>
      <c r="AE94" s="559"/>
      <c r="AF94" s="559"/>
      <c r="AG94" s="559"/>
      <c r="AH94" s="559"/>
      <c r="AI94" s="559"/>
      <c r="AJ94" s="559"/>
      <c r="AK94" s="559"/>
      <c r="AL94" s="559"/>
      <c r="AM94" s="559"/>
      <c r="AN94" s="559"/>
      <c r="AO94" s="559"/>
      <c r="AP94" s="559"/>
      <c r="AQ94" s="559"/>
      <c r="AR94" s="559"/>
      <c r="AS94" s="559"/>
      <c r="AT94" s="555">
        <f t="shared" si="77"/>
        <v>84074.994999999995</v>
      </c>
      <c r="AU94" s="559"/>
      <c r="AV94" s="559"/>
      <c r="AW94" s="559"/>
      <c r="AX94" s="559"/>
      <c r="AY94" s="559"/>
      <c r="AZ94" s="559"/>
      <c r="BA94" s="559"/>
      <c r="BB94" s="559"/>
      <c r="BC94" s="559"/>
      <c r="BD94" s="559"/>
      <c r="BE94" s="559"/>
      <c r="BF94" s="559"/>
      <c r="BG94" s="559"/>
      <c r="BH94" s="559"/>
      <c r="BI94" s="559"/>
      <c r="BJ94" s="559"/>
      <c r="BK94" s="555">
        <v>15270</v>
      </c>
      <c r="BL94" s="555"/>
      <c r="BM94" s="555"/>
      <c r="BN94" s="555"/>
      <c r="BO94" s="555"/>
      <c r="BP94" s="555"/>
      <c r="BQ94" s="555"/>
      <c r="BR94" s="555"/>
      <c r="BS94" s="555"/>
      <c r="BT94" s="555"/>
      <c r="BU94" s="555"/>
      <c r="BV94" s="555"/>
      <c r="BW94" s="555"/>
      <c r="BX94" s="555"/>
      <c r="BY94" s="555"/>
      <c r="BZ94" s="555"/>
      <c r="CA94" s="555"/>
      <c r="CB94" s="555"/>
      <c r="CC94" s="555">
        <v>39520.61</v>
      </c>
      <c r="CD94" s="555"/>
      <c r="CE94" s="555"/>
      <c r="CF94" s="555"/>
      <c r="CG94" s="555"/>
      <c r="CH94" s="555"/>
      <c r="CI94" s="555"/>
      <c r="CJ94" s="555"/>
      <c r="CK94" s="555"/>
      <c r="CL94" s="555"/>
      <c r="CM94" s="555"/>
      <c r="CN94" s="555"/>
      <c r="CO94" s="555"/>
      <c r="CP94" s="555"/>
      <c r="CQ94" s="555"/>
      <c r="CR94" s="555"/>
      <c r="CS94" s="555"/>
      <c r="CT94" s="555"/>
      <c r="CU94" s="555"/>
      <c r="CV94" s="555">
        <v>29284.384999999998</v>
      </c>
      <c r="CW94" s="555"/>
      <c r="CX94" s="555"/>
      <c r="CY94" s="555"/>
      <c r="CZ94" s="555"/>
      <c r="DA94" s="555"/>
      <c r="DB94" s="555"/>
      <c r="DC94" s="555"/>
      <c r="DD94" s="555"/>
      <c r="DE94" s="555"/>
      <c r="DF94" s="555"/>
      <c r="DG94" s="555"/>
      <c r="DH94" s="555"/>
      <c r="DI94" s="555"/>
      <c r="DJ94" s="555"/>
      <c r="DK94" s="555"/>
      <c r="DL94" s="555"/>
      <c r="DM94" s="555"/>
      <c r="DN94" s="555">
        <f t="shared" si="79"/>
        <v>24320.375384615385</v>
      </c>
      <c r="DO94" s="555"/>
      <c r="DP94" s="555"/>
      <c r="DQ94" s="555"/>
      <c r="DR94" s="555"/>
      <c r="DS94" s="555"/>
      <c r="DT94" s="555"/>
      <c r="DU94" s="555"/>
      <c r="DV94" s="555"/>
      <c r="DW94" s="555"/>
      <c r="DX94" s="555"/>
      <c r="DY94" s="555"/>
      <c r="DZ94" s="555"/>
      <c r="EA94" s="555"/>
      <c r="EB94" s="555"/>
      <c r="EC94" s="555"/>
      <c r="ED94" s="555">
        <f t="shared" si="80"/>
        <v>15200.234615384616</v>
      </c>
      <c r="EE94" s="555"/>
      <c r="EF94" s="555"/>
      <c r="EG94" s="555"/>
      <c r="EH94" s="555"/>
      <c r="EI94" s="555"/>
      <c r="EJ94" s="555"/>
      <c r="EK94" s="555"/>
      <c r="EL94" s="555"/>
      <c r="EM94" s="555"/>
      <c r="EN94" s="555"/>
      <c r="EO94" s="555"/>
      <c r="EP94" s="555"/>
      <c r="EQ94" s="555"/>
      <c r="ER94" s="555"/>
      <c r="ES94" s="555"/>
      <c r="ET94" s="555">
        <f t="shared" si="81"/>
        <v>2350736.8602</v>
      </c>
      <c r="EU94" s="555"/>
      <c r="EV94" s="555"/>
      <c r="EW94" s="555"/>
      <c r="EX94" s="555"/>
      <c r="EY94" s="555"/>
      <c r="EZ94" s="555"/>
      <c r="FA94" s="555"/>
      <c r="FB94" s="555"/>
      <c r="FC94" s="555"/>
      <c r="FD94" s="555"/>
      <c r="FE94" s="555"/>
      <c r="FF94" s="555"/>
      <c r="FG94" s="555"/>
      <c r="FH94" s="555"/>
      <c r="FI94" s="555"/>
      <c r="FJ94" s="555"/>
      <c r="FK94" s="214"/>
      <c r="FL94" s="547"/>
      <c r="FM94" s="547"/>
      <c r="FN94" s="547"/>
      <c r="FO94" s="547"/>
      <c r="FP94" s="547"/>
      <c r="FQ94" s="547"/>
      <c r="FR94" s="547"/>
      <c r="FS94" s="547"/>
      <c r="FT94" s="547"/>
      <c r="FU94" s="547"/>
      <c r="FV94" s="547"/>
      <c r="FW94" s="547"/>
      <c r="FX94" s="547"/>
      <c r="FY94" s="547"/>
      <c r="FZ94" s="547"/>
      <c r="GA94" s="547"/>
      <c r="GB94" s="547"/>
      <c r="GC94" s="547"/>
      <c r="GD94" s="214"/>
      <c r="GE94" s="547"/>
      <c r="GF94" s="548"/>
      <c r="GG94" s="548"/>
      <c r="GH94" s="548"/>
      <c r="GI94" s="548"/>
      <c r="GJ94" s="548"/>
      <c r="GK94" s="548"/>
      <c r="GL94" s="548"/>
      <c r="GM94" s="548"/>
      <c r="GN94" s="548"/>
      <c r="GO94" s="548"/>
      <c r="GP94" s="548"/>
      <c r="GQ94" s="548"/>
      <c r="GR94" s="548"/>
      <c r="GS94" s="548"/>
      <c r="GT94" s="548"/>
      <c r="GU94" s="548"/>
      <c r="GV94" s="548"/>
      <c r="GW94" s="548"/>
      <c r="GX94" s="548"/>
      <c r="GY94" s="214"/>
      <c r="GZ94" s="214"/>
      <c r="HA94" s="214"/>
      <c r="HB94" s="214"/>
      <c r="HC94" s="214"/>
      <c r="HD94" s="214"/>
      <c r="HE94" s="214"/>
      <c r="HF94" s="214"/>
      <c r="HG94" s="214"/>
      <c r="HH94" s="214"/>
    </row>
    <row r="95" spans="1:216" x14ac:dyDescent="0.2">
      <c r="A95" s="561" t="s">
        <v>659</v>
      </c>
      <c r="B95" s="561"/>
      <c r="C95" s="561"/>
      <c r="D95" s="561"/>
      <c r="E95" s="561"/>
      <c r="F95" s="561"/>
      <c r="G95" s="562" t="s">
        <v>826</v>
      </c>
      <c r="H95" s="563"/>
      <c r="I95" s="563"/>
      <c r="J95" s="563"/>
      <c r="K95" s="563"/>
      <c r="L95" s="563"/>
      <c r="M95" s="563"/>
      <c r="N95" s="563"/>
      <c r="O95" s="563"/>
      <c r="P95" s="563"/>
      <c r="Q95" s="563"/>
      <c r="R95" s="563"/>
      <c r="S95" s="563"/>
      <c r="T95" s="563"/>
      <c r="U95" s="563"/>
      <c r="V95" s="563"/>
      <c r="W95" s="563"/>
      <c r="X95" s="563"/>
      <c r="Y95" s="563"/>
      <c r="Z95" s="563"/>
      <c r="AA95" s="563"/>
      <c r="AB95" s="563"/>
      <c r="AC95" s="564"/>
      <c r="AD95" s="559">
        <v>0.25</v>
      </c>
      <c r="AE95" s="559"/>
      <c r="AF95" s="559"/>
      <c r="AG95" s="559"/>
      <c r="AH95" s="559"/>
      <c r="AI95" s="559"/>
      <c r="AJ95" s="559"/>
      <c r="AK95" s="559"/>
      <c r="AL95" s="559"/>
      <c r="AM95" s="559"/>
      <c r="AN95" s="559"/>
      <c r="AO95" s="559"/>
      <c r="AP95" s="559"/>
      <c r="AQ95" s="559"/>
      <c r="AR95" s="559"/>
      <c r="AS95" s="559"/>
      <c r="AT95" s="555">
        <f t="shared" si="77"/>
        <v>87399.994999999995</v>
      </c>
      <c r="AU95" s="559"/>
      <c r="AV95" s="559"/>
      <c r="AW95" s="559"/>
      <c r="AX95" s="559"/>
      <c r="AY95" s="559"/>
      <c r="AZ95" s="559"/>
      <c r="BA95" s="559"/>
      <c r="BB95" s="559"/>
      <c r="BC95" s="559"/>
      <c r="BD95" s="559"/>
      <c r="BE95" s="559"/>
      <c r="BF95" s="559"/>
      <c r="BG95" s="559"/>
      <c r="BH95" s="559"/>
      <c r="BI95" s="559"/>
      <c r="BJ95" s="559"/>
      <c r="BK95" s="555">
        <v>12092</v>
      </c>
      <c r="BL95" s="555"/>
      <c r="BM95" s="555"/>
      <c r="BN95" s="555"/>
      <c r="BO95" s="555"/>
      <c r="BP95" s="555"/>
      <c r="BQ95" s="555"/>
      <c r="BR95" s="555"/>
      <c r="BS95" s="555"/>
      <c r="BT95" s="555"/>
      <c r="BU95" s="555"/>
      <c r="BV95" s="555"/>
      <c r="BW95" s="555"/>
      <c r="BX95" s="555"/>
      <c r="BY95" s="555"/>
      <c r="BZ95" s="555"/>
      <c r="CA95" s="555"/>
      <c r="CB95" s="555"/>
      <c r="CC95" s="555">
        <v>46023.61</v>
      </c>
      <c r="CD95" s="555"/>
      <c r="CE95" s="555"/>
      <c r="CF95" s="555"/>
      <c r="CG95" s="555"/>
      <c r="CH95" s="555"/>
      <c r="CI95" s="555"/>
      <c r="CJ95" s="555"/>
      <c r="CK95" s="555"/>
      <c r="CL95" s="555"/>
      <c r="CM95" s="555"/>
      <c r="CN95" s="555"/>
      <c r="CO95" s="555"/>
      <c r="CP95" s="555"/>
      <c r="CQ95" s="555"/>
      <c r="CR95" s="555"/>
      <c r="CS95" s="555"/>
      <c r="CT95" s="555"/>
      <c r="CU95" s="555"/>
      <c r="CV95" s="555">
        <v>29284.384999999998</v>
      </c>
      <c r="CW95" s="555"/>
      <c r="CX95" s="555"/>
      <c r="CY95" s="555"/>
      <c r="CZ95" s="555"/>
      <c r="DA95" s="555"/>
      <c r="DB95" s="555"/>
      <c r="DC95" s="555"/>
      <c r="DD95" s="555"/>
      <c r="DE95" s="555"/>
      <c r="DF95" s="555"/>
      <c r="DG95" s="555"/>
      <c r="DH95" s="555"/>
      <c r="DI95" s="555"/>
      <c r="DJ95" s="555"/>
      <c r="DK95" s="555"/>
      <c r="DL95" s="555"/>
      <c r="DM95" s="555"/>
      <c r="DN95" s="555">
        <f t="shared" si="79"/>
        <v>28322.221538461537</v>
      </c>
      <c r="DO95" s="555"/>
      <c r="DP95" s="555"/>
      <c r="DQ95" s="555"/>
      <c r="DR95" s="555"/>
      <c r="DS95" s="555"/>
      <c r="DT95" s="555"/>
      <c r="DU95" s="555"/>
      <c r="DV95" s="555"/>
      <c r="DW95" s="555"/>
      <c r="DX95" s="555"/>
      <c r="DY95" s="555"/>
      <c r="DZ95" s="555"/>
      <c r="EA95" s="555"/>
      <c r="EB95" s="555"/>
      <c r="EC95" s="555"/>
      <c r="ED95" s="555">
        <f t="shared" si="80"/>
        <v>17701.38846153846</v>
      </c>
      <c r="EE95" s="555"/>
      <c r="EF95" s="555"/>
      <c r="EG95" s="555"/>
      <c r="EH95" s="555"/>
      <c r="EI95" s="555"/>
      <c r="EJ95" s="555"/>
      <c r="EK95" s="555"/>
      <c r="EL95" s="555"/>
      <c r="EM95" s="555"/>
      <c r="EN95" s="555"/>
      <c r="EO95" s="555"/>
      <c r="EP95" s="555"/>
      <c r="EQ95" s="555"/>
      <c r="ER95" s="555"/>
      <c r="ES95" s="555"/>
      <c r="ET95" s="555">
        <f t="shared" si="81"/>
        <v>262199.98499999999</v>
      </c>
      <c r="EU95" s="555"/>
      <c r="EV95" s="555"/>
      <c r="EW95" s="555"/>
      <c r="EX95" s="555"/>
      <c r="EY95" s="555"/>
      <c r="EZ95" s="555"/>
      <c r="FA95" s="555"/>
      <c r="FB95" s="555"/>
      <c r="FC95" s="555"/>
      <c r="FD95" s="555"/>
      <c r="FE95" s="555"/>
      <c r="FF95" s="555"/>
      <c r="FG95" s="555"/>
      <c r="FH95" s="555"/>
      <c r="FI95" s="555"/>
      <c r="FJ95" s="555"/>
      <c r="FK95" s="214"/>
      <c r="FL95" s="547"/>
      <c r="FM95" s="547"/>
      <c r="FN95" s="547"/>
      <c r="FO95" s="547"/>
      <c r="FP95" s="547"/>
      <c r="FQ95" s="547"/>
      <c r="FR95" s="547"/>
      <c r="FS95" s="547"/>
      <c r="FT95" s="547"/>
      <c r="FU95" s="547"/>
      <c r="FV95" s="547"/>
      <c r="FW95" s="547"/>
      <c r="FX95" s="547"/>
      <c r="FY95" s="547"/>
      <c r="FZ95" s="547"/>
      <c r="GA95" s="547"/>
      <c r="GB95" s="547"/>
      <c r="GC95" s="547"/>
      <c r="GD95" s="214"/>
      <c r="GE95" s="547"/>
      <c r="GF95" s="548"/>
      <c r="GG95" s="548"/>
      <c r="GH95" s="548"/>
      <c r="GI95" s="548"/>
      <c r="GJ95" s="548"/>
      <c r="GK95" s="548"/>
      <c r="GL95" s="548"/>
      <c r="GM95" s="548"/>
      <c r="GN95" s="548"/>
      <c r="GO95" s="548"/>
      <c r="GP95" s="548"/>
      <c r="GQ95" s="548"/>
      <c r="GR95" s="548"/>
      <c r="GS95" s="548"/>
      <c r="GT95" s="548"/>
      <c r="GU95" s="548"/>
      <c r="GV95" s="548"/>
      <c r="GW95" s="548"/>
      <c r="GX95" s="548"/>
      <c r="GY95" s="214"/>
      <c r="GZ95" s="214"/>
      <c r="HA95" s="214"/>
      <c r="HB95" s="214"/>
      <c r="HC95" s="214"/>
      <c r="HD95" s="214"/>
      <c r="HE95" s="214"/>
      <c r="HF95" s="214"/>
      <c r="HG95" s="214"/>
      <c r="HH95" s="214"/>
    </row>
    <row r="96" spans="1:216" x14ac:dyDescent="0.2">
      <c r="A96" s="561" t="s">
        <v>660</v>
      </c>
      <c r="B96" s="561"/>
      <c r="C96" s="561"/>
      <c r="D96" s="561"/>
      <c r="E96" s="561"/>
      <c r="F96" s="561"/>
      <c r="G96" s="562" t="s">
        <v>827</v>
      </c>
      <c r="H96" s="563"/>
      <c r="I96" s="563"/>
      <c r="J96" s="563"/>
      <c r="K96" s="563"/>
      <c r="L96" s="563"/>
      <c r="M96" s="563"/>
      <c r="N96" s="563"/>
      <c r="O96" s="563"/>
      <c r="P96" s="563"/>
      <c r="Q96" s="563"/>
      <c r="R96" s="563"/>
      <c r="S96" s="563"/>
      <c r="T96" s="563"/>
      <c r="U96" s="563"/>
      <c r="V96" s="563"/>
      <c r="W96" s="563"/>
      <c r="X96" s="563"/>
      <c r="Y96" s="563"/>
      <c r="Z96" s="563"/>
      <c r="AA96" s="563"/>
      <c r="AB96" s="563"/>
      <c r="AC96" s="564"/>
      <c r="AD96" s="559">
        <v>0.5</v>
      </c>
      <c r="AE96" s="559"/>
      <c r="AF96" s="559"/>
      <c r="AG96" s="559"/>
      <c r="AH96" s="559"/>
      <c r="AI96" s="559"/>
      <c r="AJ96" s="559"/>
      <c r="AK96" s="559"/>
      <c r="AL96" s="559"/>
      <c r="AM96" s="559"/>
      <c r="AN96" s="559"/>
      <c r="AO96" s="559"/>
      <c r="AP96" s="559"/>
      <c r="AQ96" s="559"/>
      <c r="AR96" s="559"/>
      <c r="AS96" s="559"/>
      <c r="AT96" s="555">
        <f t="shared" si="77"/>
        <v>87399.994999999995</v>
      </c>
      <c r="AU96" s="559"/>
      <c r="AV96" s="559"/>
      <c r="AW96" s="559"/>
      <c r="AX96" s="559"/>
      <c r="AY96" s="559"/>
      <c r="AZ96" s="559"/>
      <c r="BA96" s="559"/>
      <c r="BB96" s="559"/>
      <c r="BC96" s="559"/>
      <c r="BD96" s="559"/>
      <c r="BE96" s="559"/>
      <c r="BF96" s="559"/>
      <c r="BG96" s="559"/>
      <c r="BH96" s="559"/>
      <c r="BI96" s="559"/>
      <c r="BJ96" s="559"/>
      <c r="BK96" s="555">
        <v>12092</v>
      </c>
      <c r="BL96" s="555"/>
      <c r="BM96" s="555"/>
      <c r="BN96" s="555"/>
      <c r="BO96" s="555"/>
      <c r="BP96" s="555"/>
      <c r="BQ96" s="555"/>
      <c r="BR96" s="555"/>
      <c r="BS96" s="555"/>
      <c r="BT96" s="555"/>
      <c r="BU96" s="555"/>
      <c r="BV96" s="555"/>
      <c r="BW96" s="555"/>
      <c r="BX96" s="555"/>
      <c r="BY96" s="555"/>
      <c r="BZ96" s="555"/>
      <c r="CA96" s="555"/>
      <c r="CB96" s="555"/>
      <c r="CC96" s="555">
        <v>46023.61</v>
      </c>
      <c r="CD96" s="555"/>
      <c r="CE96" s="555"/>
      <c r="CF96" s="555"/>
      <c r="CG96" s="555"/>
      <c r="CH96" s="555"/>
      <c r="CI96" s="555"/>
      <c r="CJ96" s="555"/>
      <c r="CK96" s="555"/>
      <c r="CL96" s="555"/>
      <c r="CM96" s="555"/>
      <c r="CN96" s="555"/>
      <c r="CO96" s="555"/>
      <c r="CP96" s="555"/>
      <c r="CQ96" s="555"/>
      <c r="CR96" s="555"/>
      <c r="CS96" s="555"/>
      <c r="CT96" s="555"/>
      <c r="CU96" s="555"/>
      <c r="CV96" s="555">
        <v>29284.384999999998</v>
      </c>
      <c r="CW96" s="555"/>
      <c r="CX96" s="555"/>
      <c r="CY96" s="555"/>
      <c r="CZ96" s="555"/>
      <c r="DA96" s="555"/>
      <c r="DB96" s="555"/>
      <c r="DC96" s="555"/>
      <c r="DD96" s="555"/>
      <c r="DE96" s="555"/>
      <c r="DF96" s="555"/>
      <c r="DG96" s="555"/>
      <c r="DH96" s="555"/>
      <c r="DI96" s="555"/>
      <c r="DJ96" s="555"/>
      <c r="DK96" s="555"/>
      <c r="DL96" s="555"/>
      <c r="DM96" s="555"/>
      <c r="DN96" s="555">
        <f t="shared" si="79"/>
        <v>28322.221538461537</v>
      </c>
      <c r="DO96" s="555"/>
      <c r="DP96" s="555"/>
      <c r="DQ96" s="555"/>
      <c r="DR96" s="555"/>
      <c r="DS96" s="555"/>
      <c r="DT96" s="555"/>
      <c r="DU96" s="555"/>
      <c r="DV96" s="555"/>
      <c r="DW96" s="555"/>
      <c r="DX96" s="555"/>
      <c r="DY96" s="555"/>
      <c r="DZ96" s="555"/>
      <c r="EA96" s="555"/>
      <c r="EB96" s="555"/>
      <c r="EC96" s="555"/>
      <c r="ED96" s="555">
        <f t="shared" si="80"/>
        <v>17701.38846153846</v>
      </c>
      <c r="EE96" s="555"/>
      <c r="EF96" s="555"/>
      <c r="EG96" s="555"/>
      <c r="EH96" s="555"/>
      <c r="EI96" s="555"/>
      <c r="EJ96" s="555"/>
      <c r="EK96" s="555"/>
      <c r="EL96" s="555"/>
      <c r="EM96" s="555"/>
      <c r="EN96" s="555"/>
      <c r="EO96" s="555"/>
      <c r="EP96" s="555"/>
      <c r="EQ96" s="555"/>
      <c r="ER96" s="555"/>
      <c r="ES96" s="555"/>
      <c r="ET96" s="555">
        <f t="shared" si="81"/>
        <v>524399.97</v>
      </c>
      <c r="EU96" s="555"/>
      <c r="EV96" s="555"/>
      <c r="EW96" s="555"/>
      <c r="EX96" s="555"/>
      <c r="EY96" s="555"/>
      <c r="EZ96" s="555"/>
      <c r="FA96" s="555"/>
      <c r="FB96" s="555"/>
      <c r="FC96" s="555"/>
      <c r="FD96" s="555"/>
      <c r="FE96" s="555"/>
      <c r="FF96" s="555"/>
      <c r="FG96" s="555"/>
      <c r="FH96" s="555"/>
      <c r="FI96" s="555"/>
      <c r="FJ96" s="555"/>
      <c r="FK96" s="214"/>
      <c r="FL96" s="547"/>
      <c r="FM96" s="547"/>
      <c r="FN96" s="547"/>
      <c r="FO96" s="547"/>
      <c r="FP96" s="547"/>
      <c r="FQ96" s="547"/>
      <c r="FR96" s="547"/>
      <c r="FS96" s="547"/>
      <c r="FT96" s="547"/>
      <c r="FU96" s="547"/>
      <c r="FV96" s="547"/>
      <c r="FW96" s="547"/>
      <c r="FX96" s="547"/>
      <c r="FY96" s="547"/>
      <c r="FZ96" s="547"/>
      <c r="GA96" s="547"/>
      <c r="GB96" s="547"/>
      <c r="GC96" s="547"/>
      <c r="GD96" s="214"/>
      <c r="GE96" s="547"/>
      <c r="GF96" s="548"/>
      <c r="GG96" s="548"/>
      <c r="GH96" s="548"/>
      <c r="GI96" s="548"/>
      <c r="GJ96" s="548"/>
      <c r="GK96" s="548"/>
      <c r="GL96" s="548"/>
      <c r="GM96" s="548"/>
      <c r="GN96" s="548"/>
      <c r="GO96" s="548"/>
      <c r="GP96" s="548"/>
      <c r="GQ96" s="548"/>
      <c r="GR96" s="548"/>
      <c r="GS96" s="548"/>
      <c r="GT96" s="548"/>
      <c r="GU96" s="548"/>
      <c r="GV96" s="548"/>
      <c r="GW96" s="548"/>
      <c r="GX96" s="548"/>
      <c r="GY96" s="214"/>
      <c r="GZ96" s="214"/>
      <c r="HA96" s="214"/>
      <c r="HB96" s="214"/>
      <c r="HC96" s="214"/>
      <c r="HD96" s="214"/>
      <c r="HE96" s="214"/>
      <c r="HF96" s="214"/>
      <c r="HG96" s="214"/>
      <c r="HH96" s="214"/>
    </row>
    <row r="97" spans="1:216" x14ac:dyDescent="0.2">
      <c r="A97" s="561" t="s">
        <v>661</v>
      </c>
      <c r="B97" s="561"/>
      <c r="C97" s="561"/>
      <c r="D97" s="561"/>
      <c r="E97" s="561"/>
      <c r="F97" s="561"/>
      <c r="G97" s="562" t="s">
        <v>828</v>
      </c>
      <c r="H97" s="563"/>
      <c r="I97" s="563"/>
      <c r="J97" s="563"/>
      <c r="K97" s="563"/>
      <c r="L97" s="563"/>
      <c r="M97" s="563"/>
      <c r="N97" s="563"/>
      <c r="O97" s="563"/>
      <c r="P97" s="563"/>
      <c r="Q97" s="563"/>
      <c r="R97" s="563"/>
      <c r="S97" s="563"/>
      <c r="T97" s="563"/>
      <c r="U97" s="563"/>
      <c r="V97" s="563"/>
      <c r="W97" s="563"/>
      <c r="X97" s="563"/>
      <c r="Y97" s="563"/>
      <c r="Z97" s="563"/>
      <c r="AA97" s="563"/>
      <c r="AB97" s="563"/>
      <c r="AC97" s="564"/>
      <c r="AD97" s="559">
        <v>0.15</v>
      </c>
      <c r="AE97" s="559"/>
      <c r="AF97" s="559"/>
      <c r="AG97" s="559"/>
      <c r="AH97" s="559"/>
      <c r="AI97" s="559"/>
      <c r="AJ97" s="559"/>
      <c r="AK97" s="559"/>
      <c r="AL97" s="559"/>
      <c r="AM97" s="559"/>
      <c r="AN97" s="559"/>
      <c r="AO97" s="559"/>
      <c r="AP97" s="559"/>
      <c r="AQ97" s="559"/>
      <c r="AR97" s="559"/>
      <c r="AS97" s="559"/>
      <c r="AT97" s="555">
        <f t="shared" si="77"/>
        <v>87399.994999999995</v>
      </c>
      <c r="AU97" s="559"/>
      <c r="AV97" s="559"/>
      <c r="AW97" s="559"/>
      <c r="AX97" s="559"/>
      <c r="AY97" s="559"/>
      <c r="AZ97" s="559"/>
      <c r="BA97" s="559"/>
      <c r="BB97" s="559"/>
      <c r="BC97" s="559"/>
      <c r="BD97" s="559"/>
      <c r="BE97" s="559"/>
      <c r="BF97" s="559"/>
      <c r="BG97" s="559"/>
      <c r="BH97" s="559"/>
      <c r="BI97" s="559"/>
      <c r="BJ97" s="559"/>
      <c r="BK97" s="555">
        <v>12092</v>
      </c>
      <c r="BL97" s="555"/>
      <c r="BM97" s="555"/>
      <c r="BN97" s="555"/>
      <c r="BO97" s="555"/>
      <c r="BP97" s="555"/>
      <c r="BQ97" s="555"/>
      <c r="BR97" s="555"/>
      <c r="BS97" s="555"/>
      <c r="BT97" s="555"/>
      <c r="BU97" s="555"/>
      <c r="BV97" s="555"/>
      <c r="BW97" s="555"/>
      <c r="BX97" s="555"/>
      <c r="BY97" s="555"/>
      <c r="BZ97" s="555"/>
      <c r="CA97" s="555"/>
      <c r="CB97" s="555"/>
      <c r="CC97" s="555">
        <v>46023.61</v>
      </c>
      <c r="CD97" s="555"/>
      <c r="CE97" s="555"/>
      <c r="CF97" s="555"/>
      <c r="CG97" s="555"/>
      <c r="CH97" s="555"/>
      <c r="CI97" s="555"/>
      <c r="CJ97" s="555"/>
      <c r="CK97" s="555"/>
      <c r="CL97" s="555"/>
      <c r="CM97" s="555"/>
      <c r="CN97" s="555"/>
      <c r="CO97" s="555"/>
      <c r="CP97" s="555"/>
      <c r="CQ97" s="555"/>
      <c r="CR97" s="555"/>
      <c r="CS97" s="555"/>
      <c r="CT97" s="555"/>
      <c r="CU97" s="555"/>
      <c r="CV97" s="555">
        <v>29284.384999999998</v>
      </c>
      <c r="CW97" s="555"/>
      <c r="CX97" s="555"/>
      <c r="CY97" s="555"/>
      <c r="CZ97" s="555"/>
      <c r="DA97" s="555"/>
      <c r="DB97" s="555"/>
      <c r="DC97" s="555"/>
      <c r="DD97" s="555"/>
      <c r="DE97" s="555"/>
      <c r="DF97" s="555"/>
      <c r="DG97" s="555"/>
      <c r="DH97" s="555"/>
      <c r="DI97" s="555"/>
      <c r="DJ97" s="555"/>
      <c r="DK97" s="555"/>
      <c r="DL97" s="555"/>
      <c r="DM97" s="555"/>
      <c r="DN97" s="555">
        <f t="shared" si="79"/>
        <v>28322.221538461537</v>
      </c>
      <c r="DO97" s="555"/>
      <c r="DP97" s="555"/>
      <c r="DQ97" s="555"/>
      <c r="DR97" s="555"/>
      <c r="DS97" s="555"/>
      <c r="DT97" s="555"/>
      <c r="DU97" s="555"/>
      <c r="DV97" s="555"/>
      <c r="DW97" s="555"/>
      <c r="DX97" s="555"/>
      <c r="DY97" s="555"/>
      <c r="DZ97" s="555"/>
      <c r="EA97" s="555"/>
      <c r="EB97" s="555"/>
      <c r="EC97" s="555"/>
      <c r="ED97" s="555">
        <f t="shared" si="80"/>
        <v>17701.38846153846</v>
      </c>
      <c r="EE97" s="555"/>
      <c r="EF97" s="555"/>
      <c r="EG97" s="555"/>
      <c r="EH97" s="555"/>
      <c r="EI97" s="555"/>
      <c r="EJ97" s="555"/>
      <c r="EK97" s="555"/>
      <c r="EL97" s="555"/>
      <c r="EM97" s="555"/>
      <c r="EN97" s="555"/>
      <c r="EO97" s="555"/>
      <c r="EP97" s="555"/>
      <c r="EQ97" s="555"/>
      <c r="ER97" s="555"/>
      <c r="ES97" s="555"/>
      <c r="ET97" s="555">
        <f t="shared" si="81"/>
        <v>157319.99099999998</v>
      </c>
      <c r="EU97" s="555"/>
      <c r="EV97" s="555"/>
      <c r="EW97" s="555"/>
      <c r="EX97" s="555"/>
      <c r="EY97" s="555"/>
      <c r="EZ97" s="555"/>
      <c r="FA97" s="555"/>
      <c r="FB97" s="555"/>
      <c r="FC97" s="555"/>
      <c r="FD97" s="555"/>
      <c r="FE97" s="555"/>
      <c r="FF97" s="555"/>
      <c r="FG97" s="555"/>
      <c r="FH97" s="555"/>
      <c r="FI97" s="555"/>
      <c r="FJ97" s="555"/>
      <c r="FK97" s="214"/>
      <c r="FL97" s="547"/>
      <c r="FM97" s="547"/>
      <c r="FN97" s="547"/>
      <c r="FO97" s="547"/>
      <c r="FP97" s="547"/>
      <c r="FQ97" s="547"/>
      <c r="FR97" s="547"/>
      <c r="FS97" s="547"/>
      <c r="FT97" s="547"/>
      <c r="FU97" s="547"/>
      <c r="FV97" s="547"/>
      <c r="FW97" s="547"/>
      <c r="FX97" s="547"/>
      <c r="FY97" s="547"/>
      <c r="FZ97" s="547"/>
      <c r="GA97" s="547"/>
      <c r="GB97" s="547"/>
      <c r="GC97" s="547"/>
      <c r="GD97" s="214"/>
      <c r="GE97" s="547"/>
      <c r="GF97" s="548"/>
      <c r="GG97" s="548"/>
      <c r="GH97" s="548"/>
      <c r="GI97" s="548"/>
      <c r="GJ97" s="548"/>
      <c r="GK97" s="548"/>
      <c r="GL97" s="548"/>
      <c r="GM97" s="548"/>
      <c r="GN97" s="548"/>
      <c r="GO97" s="548"/>
      <c r="GP97" s="548"/>
      <c r="GQ97" s="548"/>
      <c r="GR97" s="548"/>
      <c r="GS97" s="548"/>
      <c r="GT97" s="548"/>
      <c r="GU97" s="548"/>
      <c r="GV97" s="548"/>
      <c r="GW97" s="548"/>
      <c r="GX97" s="548"/>
      <c r="GY97" s="214"/>
      <c r="GZ97" s="214"/>
      <c r="HA97" s="214"/>
      <c r="HB97" s="214"/>
      <c r="HC97" s="214"/>
      <c r="HD97" s="214"/>
      <c r="HE97" s="214"/>
      <c r="HF97" s="214"/>
      <c r="HG97" s="214"/>
      <c r="HH97" s="214"/>
    </row>
    <row r="98" spans="1:216" x14ac:dyDescent="0.2">
      <c r="A98" s="572" t="s">
        <v>847</v>
      </c>
      <c r="B98" s="573"/>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4"/>
      <c r="AD98" s="575"/>
      <c r="AE98" s="576"/>
      <c r="AF98" s="576"/>
      <c r="AG98" s="576"/>
      <c r="AH98" s="576"/>
      <c r="AI98" s="576"/>
      <c r="AJ98" s="576"/>
      <c r="AK98" s="576"/>
      <c r="AL98" s="576"/>
      <c r="AM98" s="576"/>
      <c r="AN98" s="576"/>
      <c r="AO98" s="576"/>
      <c r="AP98" s="576"/>
      <c r="AQ98" s="576"/>
      <c r="AR98" s="576"/>
      <c r="AS98" s="577"/>
      <c r="AT98" s="578"/>
      <c r="AU98" s="579"/>
      <c r="AV98" s="579"/>
      <c r="AW98" s="579"/>
      <c r="AX98" s="579"/>
      <c r="AY98" s="579"/>
      <c r="AZ98" s="579"/>
      <c r="BA98" s="579"/>
      <c r="BB98" s="579"/>
      <c r="BC98" s="579"/>
      <c r="BD98" s="579"/>
      <c r="BE98" s="579"/>
      <c r="BF98" s="579"/>
      <c r="BG98" s="579"/>
      <c r="BH98" s="579"/>
      <c r="BI98" s="579"/>
      <c r="BJ98" s="580"/>
      <c r="BK98" s="578"/>
      <c r="BL98" s="579"/>
      <c r="BM98" s="579"/>
      <c r="BN98" s="579"/>
      <c r="BO98" s="579"/>
      <c r="BP98" s="579"/>
      <c r="BQ98" s="579"/>
      <c r="BR98" s="579"/>
      <c r="BS98" s="579"/>
      <c r="BT98" s="579"/>
      <c r="BU98" s="579"/>
      <c r="BV98" s="579"/>
      <c r="BW98" s="579"/>
      <c r="BX98" s="579"/>
      <c r="BY98" s="579"/>
      <c r="BZ98" s="579"/>
      <c r="CA98" s="579"/>
      <c r="CB98" s="580"/>
      <c r="CC98" s="578"/>
      <c r="CD98" s="579"/>
      <c r="CE98" s="579"/>
      <c r="CF98" s="579"/>
      <c r="CG98" s="579"/>
      <c r="CH98" s="579"/>
      <c r="CI98" s="579"/>
      <c r="CJ98" s="579"/>
      <c r="CK98" s="579"/>
      <c r="CL98" s="579"/>
      <c r="CM98" s="579"/>
      <c r="CN98" s="579"/>
      <c r="CO98" s="579"/>
      <c r="CP98" s="579"/>
      <c r="CQ98" s="579"/>
      <c r="CR98" s="579"/>
      <c r="CS98" s="579"/>
      <c r="CT98" s="579"/>
      <c r="CU98" s="580"/>
      <c r="CV98" s="578"/>
      <c r="CW98" s="579"/>
      <c r="CX98" s="579"/>
      <c r="CY98" s="579"/>
      <c r="CZ98" s="579"/>
      <c r="DA98" s="579"/>
      <c r="DB98" s="579"/>
      <c r="DC98" s="579"/>
      <c r="DD98" s="579"/>
      <c r="DE98" s="579"/>
      <c r="DF98" s="579"/>
      <c r="DG98" s="579"/>
      <c r="DH98" s="579"/>
      <c r="DI98" s="579"/>
      <c r="DJ98" s="579"/>
      <c r="DK98" s="579"/>
      <c r="DL98" s="579"/>
      <c r="DM98" s="580"/>
      <c r="DN98" s="578"/>
      <c r="DO98" s="579"/>
      <c r="DP98" s="579"/>
      <c r="DQ98" s="579"/>
      <c r="DR98" s="579"/>
      <c r="DS98" s="579"/>
      <c r="DT98" s="579"/>
      <c r="DU98" s="579"/>
      <c r="DV98" s="579"/>
      <c r="DW98" s="579"/>
      <c r="DX98" s="579"/>
      <c r="DY98" s="579"/>
      <c r="DZ98" s="579"/>
      <c r="EA98" s="579"/>
      <c r="EB98" s="579"/>
      <c r="EC98" s="580"/>
      <c r="ED98" s="578"/>
      <c r="EE98" s="579"/>
      <c r="EF98" s="579"/>
      <c r="EG98" s="579"/>
      <c r="EH98" s="579"/>
      <c r="EI98" s="579"/>
      <c r="EJ98" s="579"/>
      <c r="EK98" s="579"/>
      <c r="EL98" s="579"/>
      <c r="EM98" s="579"/>
      <c r="EN98" s="579"/>
      <c r="EO98" s="579"/>
      <c r="EP98" s="579"/>
      <c r="EQ98" s="579"/>
      <c r="ER98" s="579"/>
      <c r="ES98" s="580"/>
      <c r="ET98" s="578">
        <f>SUM(ET84:FJ97)</f>
        <v>88122337.17839998</v>
      </c>
      <c r="EU98" s="579"/>
      <c r="EV98" s="579"/>
      <c r="EW98" s="579"/>
      <c r="EX98" s="579"/>
      <c r="EY98" s="579"/>
      <c r="EZ98" s="579"/>
      <c r="FA98" s="579"/>
      <c r="FB98" s="579"/>
      <c r="FC98" s="579"/>
      <c r="FD98" s="579"/>
      <c r="FE98" s="579"/>
      <c r="FF98" s="579"/>
      <c r="FG98" s="579"/>
      <c r="FH98" s="579"/>
      <c r="FI98" s="579"/>
      <c r="FJ98" s="580"/>
      <c r="FK98" s="357"/>
      <c r="FL98" s="313"/>
      <c r="FM98" s="313"/>
      <c r="FN98" s="313"/>
      <c r="FO98" s="313"/>
      <c r="FP98" s="313"/>
      <c r="FQ98" s="313"/>
      <c r="FR98" s="313"/>
      <c r="FS98" s="313"/>
      <c r="FT98" s="313"/>
      <c r="FU98" s="313"/>
      <c r="FV98" s="313"/>
      <c r="FW98" s="313"/>
      <c r="FX98" s="313"/>
      <c r="FY98" s="313"/>
      <c r="FZ98" s="313"/>
      <c r="GA98" s="313"/>
      <c r="GB98" s="313"/>
      <c r="GC98" s="313"/>
      <c r="GD98" s="357"/>
      <c r="GE98" s="313"/>
      <c r="GF98" s="312"/>
      <c r="GG98" s="312"/>
      <c r="GH98" s="312"/>
      <c r="GI98" s="312"/>
      <c r="GJ98" s="312"/>
      <c r="GK98" s="312"/>
      <c r="GL98" s="312"/>
      <c r="GM98" s="312"/>
      <c r="GN98" s="312"/>
      <c r="GO98" s="312"/>
      <c r="GP98" s="312"/>
      <c r="GQ98" s="312"/>
      <c r="GR98" s="312"/>
      <c r="GS98" s="312"/>
      <c r="GT98" s="312"/>
      <c r="GU98" s="312"/>
      <c r="GV98" s="312"/>
      <c r="GW98" s="312"/>
      <c r="GX98" s="312"/>
      <c r="GY98" s="357"/>
      <c r="GZ98" s="357"/>
      <c r="HA98" s="357"/>
      <c r="HB98" s="357"/>
      <c r="HC98" s="357"/>
      <c r="HD98" s="357"/>
      <c r="HE98" s="357"/>
      <c r="HF98" s="357"/>
      <c r="HG98" s="357"/>
      <c r="HH98" s="357"/>
    </row>
    <row r="99" spans="1:216" x14ac:dyDescent="0.2">
      <c r="A99" s="561" t="s">
        <v>662</v>
      </c>
      <c r="B99" s="561"/>
      <c r="C99" s="561"/>
      <c r="D99" s="561"/>
      <c r="E99" s="561"/>
      <c r="F99" s="561"/>
      <c r="G99" s="562" t="s">
        <v>778</v>
      </c>
      <c r="H99" s="563"/>
      <c r="I99" s="563"/>
      <c r="J99" s="563"/>
      <c r="K99" s="563"/>
      <c r="L99" s="563"/>
      <c r="M99" s="563"/>
      <c r="N99" s="563"/>
      <c r="O99" s="563"/>
      <c r="P99" s="563"/>
      <c r="Q99" s="563"/>
      <c r="R99" s="563"/>
      <c r="S99" s="563"/>
      <c r="T99" s="563"/>
      <c r="U99" s="563"/>
      <c r="V99" s="563"/>
      <c r="W99" s="563"/>
      <c r="X99" s="563"/>
      <c r="Y99" s="563"/>
      <c r="Z99" s="563"/>
      <c r="AA99" s="563"/>
      <c r="AB99" s="563"/>
      <c r="AC99" s="564"/>
      <c r="AD99" s="571">
        <v>0.25</v>
      </c>
      <c r="AE99" s="571"/>
      <c r="AF99" s="571"/>
      <c r="AG99" s="571"/>
      <c r="AH99" s="571"/>
      <c r="AI99" s="571"/>
      <c r="AJ99" s="571"/>
      <c r="AK99" s="571"/>
      <c r="AL99" s="571"/>
      <c r="AM99" s="571"/>
      <c r="AN99" s="571"/>
      <c r="AO99" s="571"/>
      <c r="AP99" s="571"/>
      <c r="AQ99" s="571"/>
      <c r="AR99" s="571"/>
      <c r="AS99" s="571"/>
      <c r="AT99" s="555">
        <f t="shared" ref="AT99:AT104" si="82">BK99+CC99+CV99</f>
        <v>87400</v>
      </c>
      <c r="AU99" s="559"/>
      <c r="AV99" s="559"/>
      <c r="AW99" s="559"/>
      <c r="AX99" s="559"/>
      <c r="AY99" s="559"/>
      <c r="AZ99" s="559"/>
      <c r="BA99" s="559"/>
      <c r="BB99" s="559"/>
      <c r="BC99" s="559"/>
      <c r="BD99" s="559"/>
      <c r="BE99" s="559"/>
      <c r="BF99" s="559"/>
      <c r="BG99" s="559"/>
      <c r="BH99" s="559"/>
      <c r="BI99" s="559"/>
      <c r="BJ99" s="559"/>
      <c r="BK99" s="555">
        <v>15423</v>
      </c>
      <c r="BL99" s="555"/>
      <c r="BM99" s="555"/>
      <c r="BN99" s="555"/>
      <c r="BO99" s="555"/>
      <c r="BP99" s="555"/>
      <c r="BQ99" s="555"/>
      <c r="BR99" s="555"/>
      <c r="BS99" s="555"/>
      <c r="BT99" s="555"/>
      <c r="BU99" s="555"/>
      <c r="BV99" s="555"/>
      <c r="BW99" s="555"/>
      <c r="BX99" s="555"/>
      <c r="BY99" s="555"/>
      <c r="BZ99" s="555"/>
      <c r="CA99" s="555"/>
      <c r="CB99" s="555"/>
      <c r="CC99" s="555">
        <v>42417</v>
      </c>
      <c r="CD99" s="555"/>
      <c r="CE99" s="555"/>
      <c r="CF99" s="555"/>
      <c r="CG99" s="555"/>
      <c r="CH99" s="555"/>
      <c r="CI99" s="555"/>
      <c r="CJ99" s="555"/>
      <c r="CK99" s="555"/>
      <c r="CL99" s="555"/>
      <c r="CM99" s="555"/>
      <c r="CN99" s="555"/>
      <c r="CO99" s="555"/>
      <c r="CP99" s="555"/>
      <c r="CQ99" s="555"/>
      <c r="CR99" s="555"/>
      <c r="CS99" s="555"/>
      <c r="CT99" s="555"/>
      <c r="CU99" s="555"/>
      <c r="CV99" s="555">
        <v>29560</v>
      </c>
      <c r="CW99" s="555"/>
      <c r="CX99" s="555"/>
      <c r="CY99" s="555"/>
      <c r="CZ99" s="555"/>
      <c r="DA99" s="555"/>
      <c r="DB99" s="555"/>
      <c r="DC99" s="555"/>
      <c r="DD99" s="555"/>
      <c r="DE99" s="555"/>
      <c r="DF99" s="555"/>
      <c r="DG99" s="555"/>
      <c r="DH99" s="555"/>
      <c r="DI99" s="555"/>
      <c r="DJ99" s="555"/>
      <c r="DK99" s="555"/>
      <c r="DL99" s="555"/>
      <c r="DM99" s="555"/>
      <c r="DN99" s="555">
        <f t="shared" ref="DN99:DN104" si="83">CC99/1.3*0.8</f>
        <v>26102.769230769234</v>
      </c>
      <c r="DO99" s="555"/>
      <c r="DP99" s="555"/>
      <c r="DQ99" s="555"/>
      <c r="DR99" s="555"/>
      <c r="DS99" s="555"/>
      <c r="DT99" s="555"/>
      <c r="DU99" s="555"/>
      <c r="DV99" s="555"/>
      <c r="DW99" s="555"/>
      <c r="DX99" s="555"/>
      <c r="DY99" s="555"/>
      <c r="DZ99" s="555"/>
      <c r="EA99" s="555"/>
      <c r="EB99" s="555"/>
      <c r="EC99" s="555"/>
      <c r="ED99" s="555">
        <f t="shared" ref="ED99:ED104" si="84">CC99/1.3*0.5</f>
        <v>16314.23076923077</v>
      </c>
      <c r="EE99" s="555"/>
      <c r="EF99" s="555"/>
      <c r="EG99" s="555"/>
      <c r="EH99" s="555"/>
      <c r="EI99" s="555"/>
      <c r="EJ99" s="555"/>
      <c r="EK99" s="555"/>
      <c r="EL99" s="555"/>
      <c r="EM99" s="555"/>
      <c r="EN99" s="555"/>
      <c r="EO99" s="555"/>
      <c r="EP99" s="555"/>
      <c r="EQ99" s="555"/>
      <c r="ER99" s="555"/>
      <c r="ES99" s="555"/>
      <c r="ET99" s="555">
        <f t="shared" ref="ET99:ET104" si="85">AD99*AT99*12</f>
        <v>262200</v>
      </c>
      <c r="EU99" s="555"/>
      <c r="EV99" s="555"/>
      <c r="EW99" s="555"/>
      <c r="EX99" s="555"/>
      <c r="EY99" s="555"/>
      <c r="EZ99" s="555"/>
      <c r="FA99" s="555"/>
      <c r="FB99" s="555"/>
      <c r="FC99" s="555"/>
      <c r="FD99" s="555"/>
      <c r="FE99" s="555"/>
      <c r="FF99" s="555"/>
      <c r="FG99" s="555"/>
      <c r="FH99" s="555"/>
      <c r="FI99" s="555"/>
      <c r="FJ99" s="555"/>
      <c r="FK99" s="214"/>
      <c r="FL99" s="214"/>
      <c r="FM99" s="547"/>
      <c r="FN99" s="547"/>
      <c r="FO99" s="547"/>
      <c r="FP99" s="547"/>
      <c r="FQ99" s="547"/>
      <c r="FR99" s="547"/>
      <c r="FS99" s="547"/>
      <c r="FT99" s="547"/>
      <c r="FU99" s="547"/>
      <c r="FV99" s="547"/>
      <c r="FW99" s="547"/>
      <c r="FX99" s="547"/>
      <c r="FY99" s="547"/>
      <c r="FZ99" s="547"/>
      <c r="GA99" s="547"/>
      <c r="GB99" s="547"/>
      <c r="GC99" s="547"/>
      <c r="GD99" s="547"/>
      <c r="GE99" s="547"/>
      <c r="GF99" s="547"/>
      <c r="GG99" s="547"/>
      <c r="GH99" s="547"/>
      <c r="GI99" s="547"/>
      <c r="GJ99" s="547"/>
      <c r="GK99" s="547"/>
      <c r="GL99" s="547"/>
      <c r="GM99" s="214"/>
      <c r="GN99" s="214"/>
      <c r="GO99" s="214"/>
      <c r="GP99" s="214"/>
      <c r="GQ99" s="214"/>
      <c r="GR99" s="214"/>
      <c r="GS99" s="214"/>
      <c r="GT99" s="214"/>
      <c r="GU99" s="214"/>
      <c r="GV99" s="214"/>
      <c r="GW99" s="214"/>
      <c r="GX99" s="214"/>
      <c r="GY99" s="214"/>
      <c r="GZ99" s="214"/>
      <c r="HA99" s="214"/>
      <c r="HB99" s="214"/>
      <c r="HC99" s="214"/>
      <c r="HD99" s="214"/>
      <c r="HE99" s="214"/>
      <c r="HF99" s="214"/>
      <c r="HG99" s="214"/>
      <c r="HH99" s="214"/>
    </row>
    <row r="100" spans="1:216" x14ac:dyDescent="0.2">
      <c r="A100" s="561" t="s">
        <v>663</v>
      </c>
      <c r="B100" s="561"/>
      <c r="C100" s="561"/>
      <c r="D100" s="561"/>
      <c r="E100" s="561"/>
      <c r="F100" s="561"/>
      <c r="G100" s="562" t="s">
        <v>777</v>
      </c>
      <c r="H100" s="563"/>
      <c r="I100" s="563"/>
      <c r="J100" s="563"/>
      <c r="K100" s="563"/>
      <c r="L100" s="563"/>
      <c r="M100" s="563"/>
      <c r="N100" s="563"/>
      <c r="O100" s="563"/>
      <c r="P100" s="563"/>
      <c r="Q100" s="563"/>
      <c r="R100" s="563"/>
      <c r="S100" s="563"/>
      <c r="T100" s="563"/>
      <c r="U100" s="563"/>
      <c r="V100" s="563"/>
      <c r="W100" s="563"/>
      <c r="X100" s="563"/>
      <c r="Y100" s="563"/>
      <c r="Z100" s="563"/>
      <c r="AA100" s="563"/>
      <c r="AB100" s="563"/>
      <c r="AC100" s="564"/>
      <c r="AD100" s="571">
        <v>2</v>
      </c>
      <c r="AE100" s="571"/>
      <c r="AF100" s="571"/>
      <c r="AG100" s="571"/>
      <c r="AH100" s="571"/>
      <c r="AI100" s="571"/>
      <c r="AJ100" s="571"/>
      <c r="AK100" s="571"/>
      <c r="AL100" s="571"/>
      <c r="AM100" s="571"/>
      <c r="AN100" s="571"/>
      <c r="AO100" s="571"/>
      <c r="AP100" s="571"/>
      <c r="AQ100" s="571"/>
      <c r="AR100" s="571"/>
      <c r="AS100" s="571"/>
      <c r="AT100" s="555">
        <f t="shared" si="82"/>
        <v>87400</v>
      </c>
      <c r="AU100" s="559"/>
      <c r="AV100" s="559"/>
      <c r="AW100" s="559"/>
      <c r="AX100" s="559"/>
      <c r="AY100" s="559"/>
      <c r="AZ100" s="559"/>
      <c r="BA100" s="559"/>
      <c r="BB100" s="559"/>
      <c r="BC100" s="559"/>
      <c r="BD100" s="559"/>
      <c r="BE100" s="559"/>
      <c r="BF100" s="559"/>
      <c r="BG100" s="559"/>
      <c r="BH100" s="559"/>
      <c r="BI100" s="559"/>
      <c r="BJ100" s="559"/>
      <c r="BK100" s="555">
        <v>10073</v>
      </c>
      <c r="BL100" s="555"/>
      <c r="BM100" s="555"/>
      <c r="BN100" s="555"/>
      <c r="BO100" s="555"/>
      <c r="BP100" s="555"/>
      <c r="BQ100" s="555"/>
      <c r="BR100" s="555"/>
      <c r="BS100" s="555"/>
      <c r="BT100" s="555"/>
      <c r="BU100" s="555"/>
      <c r="BV100" s="555"/>
      <c r="BW100" s="555"/>
      <c r="BX100" s="555"/>
      <c r="BY100" s="555"/>
      <c r="BZ100" s="555"/>
      <c r="CA100" s="555"/>
      <c r="CB100" s="555"/>
      <c r="CC100" s="555">
        <v>47767</v>
      </c>
      <c r="CD100" s="555"/>
      <c r="CE100" s="555"/>
      <c r="CF100" s="555"/>
      <c r="CG100" s="555"/>
      <c r="CH100" s="555"/>
      <c r="CI100" s="555"/>
      <c r="CJ100" s="555"/>
      <c r="CK100" s="555"/>
      <c r="CL100" s="555"/>
      <c r="CM100" s="555"/>
      <c r="CN100" s="555"/>
      <c r="CO100" s="555"/>
      <c r="CP100" s="555"/>
      <c r="CQ100" s="555"/>
      <c r="CR100" s="555"/>
      <c r="CS100" s="555"/>
      <c r="CT100" s="555"/>
      <c r="CU100" s="555"/>
      <c r="CV100" s="555">
        <v>29560</v>
      </c>
      <c r="CW100" s="555"/>
      <c r="CX100" s="555"/>
      <c r="CY100" s="555"/>
      <c r="CZ100" s="555"/>
      <c r="DA100" s="555"/>
      <c r="DB100" s="555"/>
      <c r="DC100" s="555"/>
      <c r="DD100" s="555"/>
      <c r="DE100" s="555"/>
      <c r="DF100" s="555"/>
      <c r="DG100" s="555"/>
      <c r="DH100" s="555"/>
      <c r="DI100" s="555"/>
      <c r="DJ100" s="555"/>
      <c r="DK100" s="555"/>
      <c r="DL100" s="555"/>
      <c r="DM100" s="555"/>
      <c r="DN100" s="555">
        <f t="shared" si="83"/>
        <v>29395.076923076926</v>
      </c>
      <c r="DO100" s="555"/>
      <c r="DP100" s="555"/>
      <c r="DQ100" s="555"/>
      <c r="DR100" s="555"/>
      <c r="DS100" s="555"/>
      <c r="DT100" s="555"/>
      <c r="DU100" s="555"/>
      <c r="DV100" s="555"/>
      <c r="DW100" s="555"/>
      <c r="DX100" s="555"/>
      <c r="DY100" s="555"/>
      <c r="DZ100" s="555"/>
      <c r="EA100" s="555"/>
      <c r="EB100" s="555"/>
      <c r="EC100" s="555"/>
      <c r="ED100" s="555">
        <f t="shared" si="84"/>
        <v>18371.923076923078</v>
      </c>
      <c r="EE100" s="555"/>
      <c r="EF100" s="555"/>
      <c r="EG100" s="555"/>
      <c r="EH100" s="555"/>
      <c r="EI100" s="555"/>
      <c r="EJ100" s="555"/>
      <c r="EK100" s="555"/>
      <c r="EL100" s="555"/>
      <c r="EM100" s="555"/>
      <c r="EN100" s="555"/>
      <c r="EO100" s="555"/>
      <c r="EP100" s="555"/>
      <c r="EQ100" s="555"/>
      <c r="ER100" s="555"/>
      <c r="ES100" s="555"/>
      <c r="ET100" s="555">
        <f t="shared" si="85"/>
        <v>2097600</v>
      </c>
      <c r="EU100" s="555"/>
      <c r="EV100" s="555"/>
      <c r="EW100" s="555"/>
      <c r="EX100" s="555"/>
      <c r="EY100" s="555"/>
      <c r="EZ100" s="555"/>
      <c r="FA100" s="555"/>
      <c r="FB100" s="555"/>
      <c r="FC100" s="555"/>
      <c r="FD100" s="555"/>
      <c r="FE100" s="555"/>
      <c r="FF100" s="555"/>
      <c r="FG100" s="555"/>
      <c r="FH100" s="555"/>
      <c r="FI100" s="555"/>
      <c r="FJ100" s="555"/>
      <c r="FK100" s="214"/>
      <c r="FL100" s="214"/>
      <c r="FM100" s="547"/>
      <c r="FN100" s="547"/>
      <c r="FO100" s="547"/>
      <c r="FP100" s="547"/>
      <c r="FQ100" s="547"/>
      <c r="FR100" s="547"/>
      <c r="FS100" s="547"/>
      <c r="FT100" s="547"/>
      <c r="FU100" s="547"/>
      <c r="FV100" s="547"/>
      <c r="FW100" s="547"/>
      <c r="FX100" s="547"/>
      <c r="FY100" s="547"/>
      <c r="FZ100" s="547"/>
      <c r="GA100" s="547"/>
      <c r="GB100" s="547"/>
      <c r="GC100" s="547"/>
      <c r="GD100" s="547"/>
      <c r="GE100" s="547"/>
      <c r="GF100" s="547"/>
      <c r="GG100" s="547"/>
      <c r="GH100" s="547"/>
      <c r="GI100" s="547"/>
      <c r="GJ100" s="547"/>
      <c r="GK100" s="547"/>
      <c r="GL100" s="547"/>
      <c r="GM100" s="214"/>
      <c r="GN100" s="214"/>
      <c r="GO100" s="214"/>
      <c r="GP100" s="214"/>
      <c r="GQ100" s="214"/>
      <c r="GR100" s="214"/>
      <c r="GS100" s="214"/>
      <c r="GT100" s="214"/>
      <c r="GU100" s="214"/>
      <c r="GV100" s="214"/>
      <c r="GW100" s="214"/>
      <c r="GX100" s="214"/>
      <c r="GY100" s="214"/>
      <c r="GZ100" s="214"/>
      <c r="HA100" s="214"/>
      <c r="HB100" s="214"/>
      <c r="HC100" s="214"/>
      <c r="HD100" s="214"/>
      <c r="HE100" s="214"/>
      <c r="HF100" s="214"/>
      <c r="HG100" s="214"/>
      <c r="HH100" s="214"/>
    </row>
    <row r="101" spans="1:216" x14ac:dyDescent="0.2">
      <c r="A101" s="561" t="s">
        <v>664</v>
      </c>
      <c r="B101" s="561"/>
      <c r="C101" s="561"/>
      <c r="D101" s="561"/>
      <c r="E101" s="561"/>
      <c r="F101" s="561"/>
      <c r="G101" s="562" t="s">
        <v>776</v>
      </c>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4"/>
      <c r="AD101" s="571">
        <v>1</v>
      </c>
      <c r="AE101" s="571"/>
      <c r="AF101" s="571"/>
      <c r="AG101" s="571"/>
      <c r="AH101" s="571"/>
      <c r="AI101" s="571"/>
      <c r="AJ101" s="571"/>
      <c r="AK101" s="571"/>
      <c r="AL101" s="571"/>
      <c r="AM101" s="571"/>
      <c r="AN101" s="571"/>
      <c r="AO101" s="571"/>
      <c r="AP101" s="571"/>
      <c r="AQ101" s="571"/>
      <c r="AR101" s="571"/>
      <c r="AS101" s="571"/>
      <c r="AT101" s="555">
        <f t="shared" si="82"/>
        <v>87400</v>
      </c>
      <c r="AU101" s="559"/>
      <c r="AV101" s="559"/>
      <c r="AW101" s="559"/>
      <c r="AX101" s="559"/>
      <c r="AY101" s="559"/>
      <c r="AZ101" s="559"/>
      <c r="BA101" s="559"/>
      <c r="BB101" s="559"/>
      <c r="BC101" s="559"/>
      <c r="BD101" s="559"/>
      <c r="BE101" s="559"/>
      <c r="BF101" s="559"/>
      <c r="BG101" s="559"/>
      <c r="BH101" s="559"/>
      <c r="BI101" s="559"/>
      <c r="BJ101" s="559"/>
      <c r="BK101" s="555">
        <v>10073</v>
      </c>
      <c r="BL101" s="555"/>
      <c r="BM101" s="555"/>
      <c r="BN101" s="555"/>
      <c r="BO101" s="555"/>
      <c r="BP101" s="555"/>
      <c r="BQ101" s="555"/>
      <c r="BR101" s="555"/>
      <c r="BS101" s="555"/>
      <c r="BT101" s="555"/>
      <c r="BU101" s="555"/>
      <c r="BV101" s="555"/>
      <c r="BW101" s="555"/>
      <c r="BX101" s="555"/>
      <c r="BY101" s="555"/>
      <c r="BZ101" s="555"/>
      <c r="CA101" s="555"/>
      <c r="CB101" s="555"/>
      <c r="CC101" s="555">
        <v>47767</v>
      </c>
      <c r="CD101" s="555"/>
      <c r="CE101" s="555"/>
      <c r="CF101" s="555"/>
      <c r="CG101" s="555"/>
      <c r="CH101" s="555"/>
      <c r="CI101" s="555"/>
      <c r="CJ101" s="555"/>
      <c r="CK101" s="555"/>
      <c r="CL101" s="555"/>
      <c r="CM101" s="555"/>
      <c r="CN101" s="555"/>
      <c r="CO101" s="555"/>
      <c r="CP101" s="555"/>
      <c r="CQ101" s="555"/>
      <c r="CR101" s="555"/>
      <c r="CS101" s="555"/>
      <c r="CT101" s="555"/>
      <c r="CU101" s="555"/>
      <c r="CV101" s="555">
        <v>29560</v>
      </c>
      <c r="CW101" s="555"/>
      <c r="CX101" s="555"/>
      <c r="CY101" s="555"/>
      <c r="CZ101" s="555"/>
      <c r="DA101" s="555"/>
      <c r="DB101" s="555"/>
      <c r="DC101" s="555"/>
      <c r="DD101" s="555"/>
      <c r="DE101" s="555"/>
      <c r="DF101" s="555"/>
      <c r="DG101" s="555"/>
      <c r="DH101" s="555"/>
      <c r="DI101" s="555"/>
      <c r="DJ101" s="555"/>
      <c r="DK101" s="555"/>
      <c r="DL101" s="555"/>
      <c r="DM101" s="555"/>
      <c r="DN101" s="555">
        <f t="shared" si="83"/>
        <v>29395.076923076926</v>
      </c>
      <c r="DO101" s="555"/>
      <c r="DP101" s="555"/>
      <c r="DQ101" s="555"/>
      <c r="DR101" s="555"/>
      <c r="DS101" s="555"/>
      <c r="DT101" s="555"/>
      <c r="DU101" s="555"/>
      <c r="DV101" s="555"/>
      <c r="DW101" s="555"/>
      <c r="DX101" s="555"/>
      <c r="DY101" s="555"/>
      <c r="DZ101" s="555"/>
      <c r="EA101" s="555"/>
      <c r="EB101" s="555"/>
      <c r="EC101" s="555"/>
      <c r="ED101" s="555">
        <f t="shared" si="84"/>
        <v>18371.923076923078</v>
      </c>
      <c r="EE101" s="555"/>
      <c r="EF101" s="555"/>
      <c r="EG101" s="555"/>
      <c r="EH101" s="555"/>
      <c r="EI101" s="555"/>
      <c r="EJ101" s="555"/>
      <c r="EK101" s="555"/>
      <c r="EL101" s="555"/>
      <c r="EM101" s="555"/>
      <c r="EN101" s="555"/>
      <c r="EO101" s="555"/>
      <c r="EP101" s="555"/>
      <c r="EQ101" s="555"/>
      <c r="ER101" s="555"/>
      <c r="ES101" s="555"/>
      <c r="ET101" s="555">
        <f t="shared" si="85"/>
        <v>1048800</v>
      </c>
      <c r="EU101" s="555"/>
      <c r="EV101" s="555"/>
      <c r="EW101" s="555"/>
      <c r="EX101" s="555"/>
      <c r="EY101" s="555"/>
      <c r="EZ101" s="555"/>
      <c r="FA101" s="555"/>
      <c r="FB101" s="555"/>
      <c r="FC101" s="555"/>
      <c r="FD101" s="555"/>
      <c r="FE101" s="555"/>
      <c r="FF101" s="555"/>
      <c r="FG101" s="555"/>
      <c r="FH101" s="555"/>
      <c r="FI101" s="555"/>
      <c r="FJ101" s="555"/>
      <c r="FK101" s="214"/>
      <c r="FL101" s="214"/>
      <c r="FM101" s="547"/>
      <c r="FN101" s="547"/>
      <c r="FO101" s="547"/>
      <c r="FP101" s="547"/>
      <c r="FQ101" s="547"/>
      <c r="FR101" s="547"/>
      <c r="FS101" s="547"/>
      <c r="FT101" s="547"/>
      <c r="FU101" s="547"/>
      <c r="FV101" s="547"/>
      <c r="FW101" s="547"/>
      <c r="FX101" s="547"/>
      <c r="FY101" s="547"/>
      <c r="FZ101" s="547"/>
      <c r="GA101" s="547"/>
      <c r="GB101" s="547"/>
      <c r="GC101" s="547"/>
      <c r="GD101" s="547"/>
      <c r="GE101" s="547"/>
      <c r="GF101" s="547"/>
      <c r="GG101" s="547"/>
      <c r="GH101" s="547"/>
      <c r="GI101" s="547"/>
      <c r="GJ101" s="547"/>
      <c r="GK101" s="547"/>
      <c r="GL101" s="547"/>
      <c r="GM101" s="214"/>
      <c r="GN101" s="214"/>
      <c r="GO101" s="214"/>
      <c r="GP101" s="214"/>
      <c r="GQ101" s="214"/>
      <c r="GR101" s="214"/>
      <c r="GS101" s="214"/>
      <c r="GT101" s="214"/>
      <c r="GU101" s="214"/>
      <c r="GV101" s="214"/>
      <c r="GW101" s="214"/>
      <c r="GX101" s="214"/>
      <c r="GY101" s="214"/>
      <c r="GZ101" s="214"/>
      <c r="HA101" s="214"/>
      <c r="HB101" s="214"/>
      <c r="HC101" s="214"/>
      <c r="HD101" s="214"/>
      <c r="HE101" s="214"/>
      <c r="HF101" s="214"/>
      <c r="HG101" s="214"/>
      <c r="HH101" s="214"/>
    </row>
    <row r="102" spans="1:216" x14ac:dyDescent="0.2">
      <c r="A102" s="561" t="s">
        <v>665</v>
      </c>
      <c r="B102" s="561"/>
      <c r="C102" s="561"/>
      <c r="D102" s="561"/>
      <c r="E102" s="561"/>
      <c r="F102" s="561"/>
      <c r="G102" s="562" t="s">
        <v>830</v>
      </c>
      <c r="H102" s="563"/>
      <c r="I102" s="563"/>
      <c r="J102" s="563"/>
      <c r="K102" s="563"/>
      <c r="L102" s="563"/>
      <c r="M102" s="563"/>
      <c r="N102" s="563"/>
      <c r="O102" s="563"/>
      <c r="P102" s="563"/>
      <c r="Q102" s="563"/>
      <c r="R102" s="563"/>
      <c r="S102" s="563"/>
      <c r="T102" s="563"/>
      <c r="U102" s="563"/>
      <c r="V102" s="563"/>
      <c r="W102" s="563"/>
      <c r="X102" s="563"/>
      <c r="Y102" s="563"/>
      <c r="Z102" s="563"/>
      <c r="AA102" s="563"/>
      <c r="AB102" s="563"/>
      <c r="AC102" s="564"/>
      <c r="AD102" s="571">
        <v>0.25</v>
      </c>
      <c r="AE102" s="571"/>
      <c r="AF102" s="571"/>
      <c r="AG102" s="571"/>
      <c r="AH102" s="571"/>
      <c r="AI102" s="571"/>
      <c r="AJ102" s="571"/>
      <c r="AK102" s="571"/>
      <c r="AL102" s="571"/>
      <c r="AM102" s="571"/>
      <c r="AN102" s="571"/>
      <c r="AO102" s="571"/>
      <c r="AP102" s="571"/>
      <c r="AQ102" s="571"/>
      <c r="AR102" s="571"/>
      <c r="AS102" s="571"/>
      <c r="AT102" s="555">
        <f t="shared" si="82"/>
        <v>87400</v>
      </c>
      <c r="AU102" s="559"/>
      <c r="AV102" s="559"/>
      <c r="AW102" s="559"/>
      <c r="AX102" s="559"/>
      <c r="AY102" s="559"/>
      <c r="AZ102" s="559"/>
      <c r="BA102" s="559"/>
      <c r="BB102" s="559"/>
      <c r="BC102" s="559"/>
      <c r="BD102" s="559"/>
      <c r="BE102" s="559"/>
      <c r="BF102" s="559"/>
      <c r="BG102" s="559"/>
      <c r="BH102" s="559"/>
      <c r="BI102" s="559"/>
      <c r="BJ102" s="559"/>
      <c r="BK102" s="555">
        <v>12975</v>
      </c>
      <c r="BL102" s="555"/>
      <c r="BM102" s="555"/>
      <c r="BN102" s="555"/>
      <c r="BO102" s="555"/>
      <c r="BP102" s="555"/>
      <c r="BQ102" s="555"/>
      <c r="BR102" s="555"/>
      <c r="BS102" s="555"/>
      <c r="BT102" s="555"/>
      <c r="BU102" s="555"/>
      <c r="BV102" s="555"/>
      <c r="BW102" s="555"/>
      <c r="BX102" s="555"/>
      <c r="BY102" s="555"/>
      <c r="BZ102" s="555"/>
      <c r="CA102" s="555"/>
      <c r="CB102" s="555"/>
      <c r="CC102" s="555">
        <v>44865</v>
      </c>
      <c r="CD102" s="555"/>
      <c r="CE102" s="555"/>
      <c r="CF102" s="555"/>
      <c r="CG102" s="555"/>
      <c r="CH102" s="555"/>
      <c r="CI102" s="555"/>
      <c r="CJ102" s="555"/>
      <c r="CK102" s="555"/>
      <c r="CL102" s="555"/>
      <c r="CM102" s="555"/>
      <c r="CN102" s="555"/>
      <c r="CO102" s="555"/>
      <c r="CP102" s="555"/>
      <c r="CQ102" s="555"/>
      <c r="CR102" s="555"/>
      <c r="CS102" s="555"/>
      <c r="CT102" s="555"/>
      <c r="CU102" s="555"/>
      <c r="CV102" s="555">
        <v>29560</v>
      </c>
      <c r="CW102" s="555"/>
      <c r="CX102" s="555"/>
      <c r="CY102" s="555"/>
      <c r="CZ102" s="555"/>
      <c r="DA102" s="555"/>
      <c r="DB102" s="555"/>
      <c r="DC102" s="555"/>
      <c r="DD102" s="555"/>
      <c r="DE102" s="555"/>
      <c r="DF102" s="555"/>
      <c r="DG102" s="555"/>
      <c r="DH102" s="555"/>
      <c r="DI102" s="555"/>
      <c r="DJ102" s="555"/>
      <c r="DK102" s="555"/>
      <c r="DL102" s="555"/>
      <c r="DM102" s="555"/>
      <c r="DN102" s="555">
        <f t="shared" si="83"/>
        <v>27609.23076923077</v>
      </c>
      <c r="DO102" s="555"/>
      <c r="DP102" s="555"/>
      <c r="DQ102" s="555"/>
      <c r="DR102" s="555"/>
      <c r="DS102" s="555"/>
      <c r="DT102" s="555"/>
      <c r="DU102" s="555"/>
      <c r="DV102" s="555"/>
      <c r="DW102" s="555"/>
      <c r="DX102" s="555"/>
      <c r="DY102" s="555"/>
      <c r="DZ102" s="555"/>
      <c r="EA102" s="555"/>
      <c r="EB102" s="555"/>
      <c r="EC102" s="555"/>
      <c r="ED102" s="555">
        <f t="shared" si="84"/>
        <v>17255.76923076923</v>
      </c>
      <c r="EE102" s="555"/>
      <c r="EF102" s="555"/>
      <c r="EG102" s="555"/>
      <c r="EH102" s="555"/>
      <c r="EI102" s="555"/>
      <c r="EJ102" s="555"/>
      <c r="EK102" s="555"/>
      <c r="EL102" s="555"/>
      <c r="EM102" s="555"/>
      <c r="EN102" s="555"/>
      <c r="EO102" s="555"/>
      <c r="EP102" s="555"/>
      <c r="EQ102" s="555"/>
      <c r="ER102" s="555"/>
      <c r="ES102" s="555"/>
      <c r="ET102" s="555">
        <f t="shared" si="85"/>
        <v>262200</v>
      </c>
      <c r="EU102" s="555"/>
      <c r="EV102" s="555"/>
      <c r="EW102" s="555"/>
      <c r="EX102" s="555"/>
      <c r="EY102" s="555"/>
      <c r="EZ102" s="555"/>
      <c r="FA102" s="555"/>
      <c r="FB102" s="555"/>
      <c r="FC102" s="555"/>
      <c r="FD102" s="555"/>
      <c r="FE102" s="555"/>
      <c r="FF102" s="555"/>
      <c r="FG102" s="555"/>
      <c r="FH102" s="555"/>
      <c r="FI102" s="555"/>
      <c r="FJ102" s="555"/>
      <c r="FK102" s="214"/>
      <c r="FL102" s="214"/>
      <c r="FM102" s="547"/>
      <c r="FN102" s="547"/>
      <c r="FO102" s="547"/>
      <c r="FP102" s="547"/>
      <c r="FQ102" s="547"/>
      <c r="FR102" s="547"/>
      <c r="FS102" s="547"/>
      <c r="FT102" s="547"/>
      <c r="FU102" s="547"/>
      <c r="FV102" s="547"/>
      <c r="FW102" s="547"/>
      <c r="FX102" s="547"/>
      <c r="FY102" s="547"/>
      <c r="FZ102" s="547"/>
      <c r="GA102" s="547"/>
      <c r="GB102" s="547"/>
      <c r="GC102" s="547"/>
      <c r="GD102" s="547"/>
      <c r="GE102" s="547"/>
      <c r="GF102" s="547"/>
      <c r="GG102" s="547"/>
      <c r="GH102" s="547"/>
      <c r="GI102" s="547"/>
      <c r="GJ102" s="547"/>
      <c r="GK102" s="547"/>
      <c r="GL102" s="547"/>
      <c r="GM102" s="214"/>
      <c r="GN102" s="214"/>
      <c r="GO102" s="214"/>
      <c r="GP102" s="214"/>
      <c r="GQ102" s="214"/>
      <c r="GR102" s="214"/>
      <c r="GS102" s="214"/>
      <c r="GT102" s="214"/>
      <c r="GU102" s="214"/>
      <c r="GV102" s="214"/>
      <c r="GW102" s="214"/>
      <c r="GX102" s="214"/>
      <c r="GY102" s="214"/>
      <c r="GZ102" s="214"/>
      <c r="HA102" s="214"/>
      <c r="HB102" s="214"/>
      <c r="HC102" s="214"/>
      <c r="HD102" s="214"/>
      <c r="HE102" s="214"/>
      <c r="HF102" s="214"/>
      <c r="HG102" s="214"/>
      <c r="HH102" s="214"/>
    </row>
    <row r="103" spans="1:216" x14ac:dyDescent="0.2">
      <c r="A103" s="561" t="s">
        <v>666</v>
      </c>
      <c r="B103" s="561"/>
      <c r="C103" s="561"/>
      <c r="D103" s="561"/>
      <c r="E103" s="561"/>
      <c r="F103" s="561"/>
      <c r="G103" s="562" t="s">
        <v>832</v>
      </c>
      <c r="H103" s="563"/>
      <c r="I103" s="563"/>
      <c r="J103" s="563"/>
      <c r="K103" s="563"/>
      <c r="L103" s="563"/>
      <c r="M103" s="563"/>
      <c r="N103" s="563"/>
      <c r="O103" s="563"/>
      <c r="P103" s="563"/>
      <c r="Q103" s="563"/>
      <c r="R103" s="563"/>
      <c r="S103" s="563"/>
      <c r="T103" s="563"/>
      <c r="U103" s="563"/>
      <c r="V103" s="563"/>
      <c r="W103" s="563"/>
      <c r="X103" s="563"/>
      <c r="Y103" s="563"/>
      <c r="Z103" s="563"/>
      <c r="AA103" s="563"/>
      <c r="AB103" s="563"/>
      <c r="AC103" s="564"/>
      <c r="AD103" s="571">
        <v>0.25</v>
      </c>
      <c r="AE103" s="571"/>
      <c r="AF103" s="571"/>
      <c r="AG103" s="571"/>
      <c r="AH103" s="571"/>
      <c r="AI103" s="571"/>
      <c r="AJ103" s="571"/>
      <c r="AK103" s="571"/>
      <c r="AL103" s="571"/>
      <c r="AM103" s="571"/>
      <c r="AN103" s="571"/>
      <c r="AO103" s="571"/>
      <c r="AP103" s="571"/>
      <c r="AQ103" s="571"/>
      <c r="AR103" s="571"/>
      <c r="AS103" s="571"/>
      <c r="AT103" s="555">
        <f t="shared" si="82"/>
        <v>87400</v>
      </c>
      <c r="AU103" s="559"/>
      <c r="AV103" s="559"/>
      <c r="AW103" s="559"/>
      <c r="AX103" s="559"/>
      <c r="AY103" s="559"/>
      <c r="AZ103" s="559"/>
      <c r="BA103" s="559"/>
      <c r="BB103" s="559"/>
      <c r="BC103" s="559"/>
      <c r="BD103" s="559"/>
      <c r="BE103" s="559"/>
      <c r="BF103" s="559"/>
      <c r="BG103" s="559"/>
      <c r="BH103" s="559"/>
      <c r="BI103" s="559"/>
      <c r="BJ103" s="559"/>
      <c r="BK103" s="555">
        <v>12975</v>
      </c>
      <c r="BL103" s="555"/>
      <c r="BM103" s="555"/>
      <c r="BN103" s="555"/>
      <c r="BO103" s="555"/>
      <c r="BP103" s="555"/>
      <c r="BQ103" s="555"/>
      <c r="BR103" s="555"/>
      <c r="BS103" s="555"/>
      <c r="BT103" s="555"/>
      <c r="BU103" s="555"/>
      <c r="BV103" s="555"/>
      <c r="BW103" s="555"/>
      <c r="BX103" s="555"/>
      <c r="BY103" s="555"/>
      <c r="BZ103" s="555"/>
      <c r="CA103" s="555"/>
      <c r="CB103" s="555"/>
      <c r="CC103" s="555">
        <v>44865</v>
      </c>
      <c r="CD103" s="555"/>
      <c r="CE103" s="555"/>
      <c r="CF103" s="555"/>
      <c r="CG103" s="555"/>
      <c r="CH103" s="555"/>
      <c r="CI103" s="555"/>
      <c r="CJ103" s="555"/>
      <c r="CK103" s="555"/>
      <c r="CL103" s="555"/>
      <c r="CM103" s="555"/>
      <c r="CN103" s="555"/>
      <c r="CO103" s="555"/>
      <c r="CP103" s="555"/>
      <c r="CQ103" s="555"/>
      <c r="CR103" s="555"/>
      <c r="CS103" s="555"/>
      <c r="CT103" s="555"/>
      <c r="CU103" s="555"/>
      <c r="CV103" s="555">
        <v>29560</v>
      </c>
      <c r="CW103" s="555"/>
      <c r="CX103" s="555"/>
      <c r="CY103" s="555"/>
      <c r="CZ103" s="555"/>
      <c r="DA103" s="555"/>
      <c r="DB103" s="555"/>
      <c r="DC103" s="555"/>
      <c r="DD103" s="555"/>
      <c r="DE103" s="555"/>
      <c r="DF103" s="555"/>
      <c r="DG103" s="555"/>
      <c r="DH103" s="555"/>
      <c r="DI103" s="555"/>
      <c r="DJ103" s="555"/>
      <c r="DK103" s="555"/>
      <c r="DL103" s="555"/>
      <c r="DM103" s="555"/>
      <c r="DN103" s="555">
        <f t="shared" si="83"/>
        <v>27609.23076923077</v>
      </c>
      <c r="DO103" s="555"/>
      <c r="DP103" s="555"/>
      <c r="DQ103" s="555"/>
      <c r="DR103" s="555"/>
      <c r="DS103" s="555"/>
      <c r="DT103" s="555"/>
      <c r="DU103" s="555"/>
      <c r="DV103" s="555"/>
      <c r="DW103" s="555"/>
      <c r="DX103" s="555"/>
      <c r="DY103" s="555"/>
      <c r="DZ103" s="555"/>
      <c r="EA103" s="555"/>
      <c r="EB103" s="555"/>
      <c r="EC103" s="555"/>
      <c r="ED103" s="555">
        <f t="shared" si="84"/>
        <v>17255.76923076923</v>
      </c>
      <c r="EE103" s="555"/>
      <c r="EF103" s="555"/>
      <c r="EG103" s="555"/>
      <c r="EH103" s="555"/>
      <c r="EI103" s="555"/>
      <c r="EJ103" s="555"/>
      <c r="EK103" s="555"/>
      <c r="EL103" s="555"/>
      <c r="EM103" s="555"/>
      <c r="EN103" s="555"/>
      <c r="EO103" s="555"/>
      <c r="EP103" s="555"/>
      <c r="EQ103" s="555"/>
      <c r="ER103" s="555"/>
      <c r="ES103" s="555"/>
      <c r="ET103" s="555">
        <f t="shared" si="85"/>
        <v>262200</v>
      </c>
      <c r="EU103" s="555"/>
      <c r="EV103" s="555"/>
      <c r="EW103" s="555"/>
      <c r="EX103" s="555"/>
      <c r="EY103" s="555"/>
      <c r="EZ103" s="555"/>
      <c r="FA103" s="555"/>
      <c r="FB103" s="555"/>
      <c r="FC103" s="555"/>
      <c r="FD103" s="555"/>
      <c r="FE103" s="555"/>
      <c r="FF103" s="555"/>
      <c r="FG103" s="555"/>
      <c r="FH103" s="555"/>
      <c r="FI103" s="555"/>
      <c r="FJ103" s="555"/>
      <c r="FK103" s="214"/>
      <c r="FL103" s="214"/>
      <c r="FM103" s="547"/>
      <c r="FN103" s="547"/>
      <c r="FO103" s="547"/>
      <c r="FP103" s="547"/>
      <c r="FQ103" s="547"/>
      <c r="FR103" s="547"/>
      <c r="FS103" s="547"/>
      <c r="FT103" s="547"/>
      <c r="FU103" s="547"/>
      <c r="FV103" s="547"/>
      <c r="FW103" s="547"/>
      <c r="FX103" s="547"/>
      <c r="FY103" s="547"/>
      <c r="FZ103" s="547"/>
      <c r="GA103" s="547"/>
      <c r="GB103" s="547"/>
      <c r="GC103" s="547"/>
      <c r="GD103" s="547"/>
      <c r="GE103" s="547"/>
      <c r="GF103" s="547"/>
      <c r="GG103" s="547"/>
      <c r="GH103" s="547"/>
      <c r="GI103" s="547"/>
      <c r="GJ103" s="547"/>
      <c r="GK103" s="547"/>
      <c r="GL103" s="547"/>
      <c r="GM103" s="214"/>
      <c r="GN103" s="214"/>
      <c r="GO103" s="214"/>
      <c r="GP103" s="214"/>
      <c r="GQ103" s="214"/>
      <c r="GR103" s="214"/>
      <c r="GS103" s="214"/>
      <c r="GT103" s="214"/>
      <c r="GU103" s="214"/>
      <c r="GV103" s="214"/>
      <c r="GW103" s="214"/>
      <c r="GX103" s="214"/>
      <c r="GY103" s="214"/>
      <c r="GZ103" s="214"/>
      <c r="HA103" s="214"/>
      <c r="HB103" s="214"/>
      <c r="HC103" s="214"/>
      <c r="HD103" s="214"/>
      <c r="HE103" s="214"/>
      <c r="HF103" s="214"/>
      <c r="HG103" s="214"/>
      <c r="HH103" s="214"/>
    </row>
    <row r="104" spans="1:216" x14ac:dyDescent="0.2">
      <c r="A104" s="561" t="s">
        <v>393</v>
      </c>
      <c r="B104" s="561"/>
      <c r="C104" s="561"/>
      <c r="D104" s="561"/>
      <c r="E104" s="561"/>
      <c r="F104" s="561"/>
      <c r="G104" s="562" t="s">
        <v>831</v>
      </c>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4"/>
      <c r="AD104" s="571">
        <v>0.25</v>
      </c>
      <c r="AE104" s="571"/>
      <c r="AF104" s="571"/>
      <c r="AG104" s="571"/>
      <c r="AH104" s="571"/>
      <c r="AI104" s="571"/>
      <c r="AJ104" s="571"/>
      <c r="AK104" s="571"/>
      <c r="AL104" s="571"/>
      <c r="AM104" s="571"/>
      <c r="AN104" s="571"/>
      <c r="AO104" s="571"/>
      <c r="AP104" s="571"/>
      <c r="AQ104" s="571"/>
      <c r="AR104" s="571"/>
      <c r="AS104" s="571"/>
      <c r="AT104" s="555">
        <f t="shared" si="82"/>
        <v>87400</v>
      </c>
      <c r="AU104" s="559"/>
      <c r="AV104" s="559"/>
      <c r="AW104" s="559"/>
      <c r="AX104" s="559"/>
      <c r="AY104" s="559"/>
      <c r="AZ104" s="559"/>
      <c r="BA104" s="559"/>
      <c r="BB104" s="559"/>
      <c r="BC104" s="559"/>
      <c r="BD104" s="559"/>
      <c r="BE104" s="559"/>
      <c r="BF104" s="559"/>
      <c r="BG104" s="559"/>
      <c r="BH104" s="559"/>
      <c r="BI104" s="559"/>
      <c r="BJ104" s="559"/>
      <c r="BK104" s="555">
        <v>12975</v>
      </c>
      <c r="BL104" s="555"/>
      <c r="BM104" s="555"/>
      <c r="BN104" s="555"/>
      <c r="BO104" s="555"/>
      <c r="BP104" s="555"/>
      <c r="BQ104" s="555"/>
      <c r="BR104" s="555"/>
      <c r="BS104" s="555"/>
      <c r="BT104" s="555"/>
      <c r="BU104" s="555"/>
      <c r="BV104" s="555"/>
      <c r="BW104" s="555"/>
      <c r="BX104" s="555"/>
      <c r="BY104" s="555"/>
      <c r="BZ104" s="555"/>
      <c r="CA104" s="555"/>
      <c r="CB104" s="555"/>
      <c r="CC104" s="555">
        <v>44865</v>
      </c>
      <c r="CD104" s="555"/>
      <c r="CE104" s="555"/>
      <c r="CF104" s="555"/>
      <c r="CG104" s="555"/>
      <c r="CH104" s="555"/>
      <c r="CI104" s="555"/>
      <c r="CJ104" s="555"/>
      <c r="CK104" s="555"/>
      <c r="CL104" s="555"/>
      <c r="CM104" s="555"/>
      <c r="CN104" s="555"/>
      <c r="CO104" s="555"/>
      <c r="CP104" s="555"/>
      <c r="CQ104" s="555"/>
      <c r="CR104" s="555"/>
      <c r="CS104" s="555"/>
      <c r="CT104" s="555"/>
      <c r="CU104" s="555"/>
      <c r="CV104" s="555">
        <v>29560</v>
      </c>
      <c r="CW104" s="555"/>
      <c r="CX104" s="555"/>
      <c r="CY104" s="555"/>
      <c r="CZ104" s="555"/>
      <c r="DA104" s="555"/>
      <c r="DB104" s="555"/>
      <c r="DC104" s="555"/>
      <c r="DD104" s="555"/>
      <c r="DE104" s="555"/>
      <c r="DF104" s="555"/>
      <c r="DG104" s="555"/>
      <c r="DH104" s="555"/>
      <c r="DI104" s="555"/>
      <c r="DJ104" s="555"/>
      <c r="DK104" s="555"/>
      <c r="DL104" s="555"/>
      <c r="DM104" s="555"/>
      <c r="DN104" s="555">
        <f t="shared" si="83"/>
        <v>27609.23076923077</v>
      </c>
      <c r="DO104" s="555"/>
      <c r="DP104" s="555"/>
      <c r="DQ104" s="555"/>
      <c r="DR104" s="555"/>
      <c r="DS104" s="555"/>
      <c r="DT104" s="555"/>
      <c r="DU104" s="555"/>
      <c r="DV104" s="555"/>
      <c r="DW104" s="555"/>
      <c r="DX104" s="555"/>
      <c r="DY104" s="555"/>
      <c r="DZ104" s="555"/>
      <c r="EA104" s="555"/>
      <c r="EB104" s="555"/>
      <c r="EC104" s="555"/>
      <c r="ED104" s="555">
        <f t="shared" si="84"/>
        <v>17255.76923076923</v>
      </c>
      <c r="EE104" s="555"/>
      <c r="EF104" s="555"/>
      <c r="EG104" s="555"/>
      <c r="EH104" s="555"/>
      <c r="EI104" s="555"/>
      <c r="EJ104" s="555"/>
      <c r="EK104" s="555"/>
      <c r="EL104" s="555"/>
      <c r="EM104" s="555"/>
      <c r="EN104" s="555"/>
      <c r="EO104" s="555"/>
      <c r="EP104" s="555"/>
      <c r="EQ104" s="555"/>
      <c r="ER104" s="555"/>
      <c r="ES104" s="555"/>
      <c r="ET104" s="555">
        <f t="shared" si="85"/>
        <v>262200</v>
      </c>
      <c r="EU104" s="555"/>
      <c r="EV104" s="555"/>
      <c r="EW104" s="555"/>
      <c r="EX104" s="555"/>
      <c r="EY104" s="555"/>
      <c r="EZ104" s="555"/>
      <c r="FA104" s="555"/>
      <c r="FB104" s="555"/>
      <c r="FC104" s="555"/>
      <c r="FD104" s="555"/>
      <c r="FE104" s="555"/>
      <c r="FF104" s="555"/>
      <c r="FG104" s="555"/>
      <c r="FH104" s="555"/>
      <c r="FI104" s="555"/>
      <c r="FJ104" s="555"/>
      <c r="FK104" s="214"/>
      <c r="FL104" s="214"/>
      <c r="FM104" s="547"/>
      <c r="FN104" s="547"/>
      <c r="FO104" s="547"/>
      <c r="FP104" s="547"/>
      <c r="FQ104" s="547"/>
      <c r="FR104" s="547"/>
      <c r="FS104" s="547"/>
      <c r="FT104" s="547"/>
      <c r="FU104" s="547"/>
      <c r="FV104" s="547"/>
      <c r="FW104" s="547"/>
      <c r="FX104" s="547"/>
      <c r="FY104" s="547"/>
      <c r="FZ104" s="547"/>
      <c r="GA104" s="547"/>
      <c r="GB104" s="547"/>
      <c r="GC104" s="547"/>
      <c r="GD104" s="547"/>
      <c r="GE104" s="547"/>
      <c r="GF104" s="547"/>
      <c r="GG104" s="547"/>
      <c r="GH104" s="547"/>
      <c r="GI104" s="547"/>
      <c r="GJ104" s="547"/>
      <c r="GK104" s="547"/>
      <c r="GL104" s="547"/>
      <c r="GM104" s="214"/>
      <c r="GN104" s="214"/>
      <c r="GO104" s="214"/>
      <c r="GP104" s="214"/>
      <c r="GQ104" s="214"/>
      <c r="GR104" s="214"/>
      <c r="GS104" s="214"/>
      <c r="GT104" s="214"/>
      <c r="GU104" s="214"/>
      <c r="GV104" s="214"/>
      <c r="GW104" s="214"/>
      <c r="GX104" s="214"/>
      <c r="GY104" s="214"/>
      <c r="GZ104" s="214"/>
      <c r="HA104" s="214"/>
      <c r="HB104" s="214"/>
      <c r="HC104" s="214"/>
      <c r="HD104" s="214"/>
      <c r="HE104" s="214"/>
      <c r="HF104" s="214"/>
      <c r="HG104" s="214"/>
      <c r="HH104" s="214"/>
    </row>
    <row r="105" spans="1:216" x14ac:dyDescent="0.2">
      <c r="A105" s="568" t="s">
        <v>848</v>
      </c>
      <c r="B105" s="569"/>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70"/>
      <c r="AD105" s="552">
        <f>SUM(AD84:AS104)</f>
        <v>89.610000000000014</v>
      </c>
      <c r="AE105" s="552"/>
      <c r="AF105" s="552"/>
      <c r="AG105" s="552"/>
      <c r="AH105" s="552"/>
      <c r="AI105" s="552"/>
      <c r="AJ105" s="552"/>
      <c r="AK105" s="552"/>
      <c r="AL105" s="552"/>
      <c r="AM105" s="552"/>
      <c r="AN105" s="552"/>
      <c r="AO105" s="552"/>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2"/>
      <c r="BK105" s="552"/>
      <c r="BL105" s="552"/>
      <c r="BM105" s="552"/>
      <c r="BN105" s="552"/>
      <c r="BO105" s="552"/>
      <c r="BP105" s="552"/>
      <c r="BQ105" s="552"/>
      <c r="BR105" s="552"/>
      <c r="BS105" s="552"/>
      <c r="BT105" s="552"/>
      <c r="BU105" s="552"/>
      <c r="BV105" s="552"/>
      <c r="BW105" s="552"/>
      <c r="BX105" s="552"/>
      <c r="BY105" s="552"/>
      <c r="BZ105" s="552"/>
      <c r="CA105" s="552"/>
      <c r="CB105" s="552"/>
      <c r="CC105" s="553"/>
      <c r="CD105" s="553"/>
      <c r="CE105" s="553"/>
      <c r="CF105" s="553"/>
      <c r="CG105" s="553"/>
      <c r="CH105" s="553"/>
      <c r="CI105" s="553"/>
      <c r="CJ105" s="553"/>
      <c r="CK105" s="553"/>
      <c r="CL105" s="553"/>
      <c r="CM105" s="553"/>
      <c r="CN105" s="553"/>
      <c r="CO105" s="553"/>
      <c r="CP105" s="553"/>
      <c r="CQ105" s="553"/>
      <c r="CR105" s="553"/>
      <c r="CS105" s="553"/>
      <c r="CT105" s="553"/>
      <c r="CU105" s="553"/>
      <c r="CV105" s="553"/>
      <c r="CW105" s="553"/>
      <c r="CX105" s="553"/>
      <c r="CY105" s="553"/>
      <c r="CZ105" s="553"/>
      <c r="DA105" s="553"/>
      <c r="DB105" s="553"/>
      <c r="DC105" s="553"/>
      <c r="DD105" s="553"/>
      <c r="DE105" s="553"/>
      <c r="DF105" s="553"/>
      <c r="DG105" s="553"/>
      <c r="DH105" s="553"/>
      <c r="DI105" s="553"/>
      <c r="DJ105" s="553"/>
      <c r="DK105" s="553"/>
      <c r="DL105" s="553"/>
      <c r="DM105" s="553"/>
      <c r="DN105" s="553"/>
      <c r="DO105" s="553"/>
      <c r="DP105" s="553"/>
      <c r="DQ105" s="553"/>
      <c r="DR105" s="553"/>
      <c r="DS105" s="553"/>
      <c r="DT105" s="553"/>
      <c r="DU105" s="553"/>
      <c r="DV105" s="553"/>
      <c r="DW105" s="553"/>
      <c r="DX105" s="553"/>
      <c r="DY105" s="553"/>
      <c r="DZ105" s="553"/>
      <c r="EA105" s="553"/>
      <c r="EB105" s="553"/>
      <c r="EC105" s="553"/>
      <c r="ED105" s="553"/>
      <c r="EE105" s="553"/>
      <c r="EF105" s="553"/>
      <c r="EG105" s="553"/>
      <c r="EH105" s="553"/>
      <c r="EI105" s="553"/>
      <c r="EJ105" s="553"/>
      <c r="EK105" s="553"/>
      <c r="EL105" s="553"/>
      <c r="EM105" s="553"/>
      <c r="EN105" s="553"/>
      <c r="EO105" s="553"/>
      <c r="EP105" s="553"/>
      <c r="EQ105" s="553"/>
      <c r="ER105" s="553"/>
      <c r="ES105" s="553"/>
      <c r="ET105" s="554">
        <f>SUM(ET99:FJ104)</f>
        <v>4195200</v>
      </c>
      <c r="EU105" s="554"/>
      <c r="EV105" s="554"/>
      <c r="EW105" s="554"/>
      <c r="EX105" s="554"/>
      <c r="EY105" s="554"/>
      <c r="EZ105" s="554"/>
      <c r="FA105" s="554"/>
      <c r="FB105" s="554"/>
      <c r="FC105" s="554"/>
      <c r="FD105" s="554"/>
      <c r="FE105" s="554"/>
      <c r="FF105" s="554"/>
      <c r="FG105" s="554"/>
      <c r="FH105" s="554"/>
      <c r="FI105" s="554"/>
      <c r="FJ105" s="554"/>
      <c r="FK105" s="214"/>
      <c r="FL105" s="214"/>
      <c r="FM105" s="214"/>
      <c r="FN105" s="548"/>
      <c r="FO105" s="548"/>
      <c r="FP105" s="548"/>
      <c r="FQ105" s="548"/>
      <c r="FR105" s="548"/>
      <c r="FS105" s="548"/>
      <c r="FT105" s="548"/>
      <c r="FU105" s="548"/>
      <c r="FV105" s="548"/>
      <c r="FW105" s="548"/>
      <c r="FX105" s="548"/>
      <c r="FY105" s="548"/>
      <c r="FZ105" s="548"/>
      <c r="GA105" s="548"/>
      <c r="GB105" s="548"/>
      <c r="GC105" s="548"/>
      <c r="GD105" s="548"/>
      <c r="GE105" s="214"/>
      <c r="GF105" s="214"/>
      <c r="GG105" s="214"/>
      <c r="GH105" s="214"/>
      <c r="GI105" s="214"/>
      <c r="GJ105" s="214"/>
      <c r="GK105" s="214"/>
      <c r="GL105" s="214"/>
      <c r="GM105" s="214"/>
      <c r="GN105" s="214"/>
      <c r="GO105" s="214"/>
      <c r="GP105" s="214"/>
      <c r="GQ105" s="214"/>
      <c r="GR105" s="214"/>
      <c r="GS105" s="214"/>
      <c r="GT105" s="214"/>
      <c r="GU105" s="214"/>
      <c r="GV105" s="214"/>
      <c r="GW105" s="214"/>
      <c r="GX105" s="214"/>
      <c r="GY105" s="214"/>
      <c r="GZ105" s="214"/>
      <c r="HA105" s="214"/>
      <c r="HB105" s="214"/>
      <c r="HC105" s="214"/>
      <c r="HD105" s="214"/>
      <c r="HE105" s="214"/>
      <c r="HF105" s="214"/>
      <c r="HG105" s="214"/>
      <c r="HH105" s="214"/>
    </row>
    <row r="106" spans="1:216" x14ac:dyDescent="0.2">
      <c r="A106" s="565" t="s">
        <v>235</v>
      </c>
      <c r="B106" s="566"/>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6"/>
      <c r="AK106" s="566"/>
      <c r="AL106" s="566"/>
      <c r="AM106" s="566"/>
      <c r="AN106" s="566"/>
      <c r="AO106" s="566"/>
      <c r="AP106" s="566"/>
      <c r="AQ106" s="566"/>
      <c r="AR106" s="566"/>
      <c r="AS106" s="566"/>
      <c r="AT106" s="566"/>
      <c r="AU106" s="566"/>
      <c r="AV106" s="566"/>
      <c r="AW106" s="566"/>
      <c r="AX106" s="566"/>
      <c r="AY106" s="566"/>
      <c r="AZ106" s="566"/>
      <c r="BA106" s="566"/>
      <c r="BB106" s="566"/>
      <c r="BC106" s="566"/>
      <c r="BD106" s="566"/>
      <c r="BE106" s="566"/>
      <c r="BF106" s="566"/>
      <c r="BG106" s="566"/>
      <c r="BH106" s="566"/>
      <c r="BI106" s="566"/>
      <c r="BJ106" s="566"/>
      <c r="BK106" s="566"/>
      <c r="BL106" s="566"/>
      <c r="BM106" s="566"/>
      <c r="BN106" s="566"/>
      <c r="BO106" s="566"/>
      <c r="BP106" s="566"/>
      <c r="BQ106" s="566"/>
      <c r="BR106" s="566"/>
      <c r="BS106" s="566"/>
      <c r="BT106" s="566"/>
      <c r="BU106" s="566"/>
      <c r="BV106" s="566"/>
      <c r="BW106" s="566"/>
      <c r="BX106" s="566"/>
      <c r="BY106" s="566"/>
      <c r="BZ106" s="566"/>
      <c r="CA106" s="566"/>
      <c r="CB106" s="566"/>
      <c r="CC106" s="566"/>
      <c r="CD106" s="566"/>
      <c r="CE106" s="566"/>
      <c r="CF106" s="566"/>
      <c r="CG106" s="566"/>
      <c r="CH106" s="566"/>
      <c r="CI106" s="566"/>
      <c r="CJ106" s="566"/>
      <c r="CK106" s="566"/>
      <c r="CL106" s="566"/>
      <c r="CM106" s="566"/>
      <c r="CN106" s="566"/>
      <c r="CO106" s="566"/>
      <c r="CP106" s="566"/>
      <c r="CQ106" s="566"/>
      <c r="CR106" s="566"/>
      <c r="CS106" s="566"/>
      <c r="CT106" s="566"/>
      <c r="CU106" s="566"/>
      <c r="CV106" s="566"/>
      <c r="CW106" s="566"/>
      <c r="CX106" s="566"/>
      <c r="CY106" s="566"/>
      <c r="CZ106" s="566"/>
      <c r="DA106" s="566"/>
      <c r="DB106" s="566"/>
      <c r="DC106" s="566"/>
      <c r="DD106" s="566"/>
      <c r="DE106" s="566"/>
      <c r="DF106" s="566"/>
      <c r="DG106" s="566"/>
      <c r="DH106" s="566"/>
      <c r="DI106" s="566"/>
      <c r="DJ106" s="566"/>
      <c r="DK106" s="566"/>
      <c r="DL106" s="566"/>
      <c r="DM106" s="566"/>
      <c r="DN106" s="566"/>
      <c r="DO106" s="566"/>
      <c r="DP106" s="566"/>
      <c r="DQ106" s="566"/>
      <c r="DR106" s="566"/>
      <c r="DS106" s="566"/>
      <c r="DT106" s="566"/>
      <c r="DU106" s="566"/>
      <c r="DV106" s="566"/>
      <c r="DW106" s="566"/>
      <c r="DX106" s="566"/>
      <c r="DY106" s="566"/>
      <c r="DZ106" s="566"/>
      <c r="EA106" s="566"/>
      <c r="EB106" s="566"/>
      <c r="EC106" s="566"/>
      <c r="ED106" s="566"/>
      <c r="EE106" s="566"/>
      <c r="EF106" s="566"/>
      <c r="EG106" s="566"/>
      <c r="EH106" s="566"/>
      <c r="EI106" s="566"/>
      <c r="EJ106" s="566"/>
      <c r="EK106" s="566"/>
      <c r="EL106" s="566"/>
      <c r="EM106" s="566"/>
      <c r="EN106" s="566"/>
      <c r="EO106" s="566"/>
      <c r="EP106" s="566"/>
      <c r="EQ106" s="566"/>
      <c r="ER106" s="566"/>
      <c r="ES106" s="566"/>
      <c r="ET106" s="566"/>
      <c r="EU106" s="566"/>
      <c r="EV106" s="566"/>
      <c r="EW106" s="566"/>
      <c r="EX106" s="566"/>
      <c r="EY106" s="566"/>
      <c r="EZ106" s="566"/>
      <c r="FA106" s="566"/>
      <c r="FB106" s="566"/>
      <c r="FC106" s="566"/>
      <c r="FD106" s="566"/>
      <c r="FE106" s="566"/>
      <c r="FF106" s="566"/>
      <c r="FG106" s="566"/>
      <c r="FH106" s="566"/>
      <c r="FI106" s="566"/>
      <c r="FJ106" s="567"/>
      <c r="FK106" s="214"/>
      <c r="FL106" s="214"/>
      <c r="FM106" s="214"/>
      <c r="FN106" s="214"/>
      <c r="FO106" s="214"/>
      <c r="FP106" s="214"/>
      <c r="FQ106" s="214"/>
      <c r="FR106" s="214"/>
      <c r="FS106" s="214"/>
      <c r="FT106" s="214"/>
      <c r="FU106" s="214"/>
      <c r="FV106" s="214"/>
      <c r="FW106" s="214"/>
      <c r="FX106" s="214"/>
      <c r="FY106" s="214"/>
      <c r="FZ106" s="214"/>
      <c r="GA106" s="214"/>
      <c r="GB106" s="214"/>
      <c r="GC106" s="214"/>
      <c r="GD106" s="214"/>
      <c r="GE106" s="214"/>
      <c r="GF106" s="214"/>
      <c r="GG106" s="214"/>
      <c r="GH106" s="214"/>
      <c r="GI106" s="214"/>
      <c r="GJ106" s="214"/>
      <c r="GK106" s="214"/>
      <c r="GL106" s="214"/>
      <c r="GM106" s="214"/>
      <c r="GN106" s="214"/>
      <c r="GO106" s="214"/>
      <c r="GP106" s="214"/>
      <c r="GQ106" s="214"/>
      <c r="GR106" s="214"/>
      <c r="GS106" s="214"/>
      <c r="GT106" s="214"/>
      <c r="GU106" s="214"/>
      <c r="GV106" s="214"/>
      <c r="GW106" s="214"/>
      <c r="GX106" s="214"/>
      <c r="GY106" s="214"/>
      <c r="GZ106" s="214"/>
      <c r="HA106" s="214"/>
      <c r="HB106" s="214"/>
      <c r="HC106" s="214"/>
      <c r="HD106" s="214"/>
      <c r="HE106" s="214"/>
      <c r="HF106" s="214"/>
      <c r="HG106" s="214"/>
      <c r="HH106" s="214"/>
    </row>
    <row r="107" spans="1:216" x14ac:dyDescent="0.2">
      <c r="A107" s="561" t="s">
        <v>667</v>
      </c>
      <c r="B107" s="561"/>
      <c r="C107" s="561"/>
      <c r="D107" s="561"/>
      <c r="E107" s="561"/>
      <c r="F107" s="561"/>
      <c r="G107" s="562" t="s">
        <v>780</v>
      </c>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4"/>
      <c r="AD107" s="559">
        <v>3</v>
      </c>
      <c r="AE107" s="559"/>
      <c r="AF107" s="559"/>
      <c r="AG107" s="559"/>
      <c r="AH107" s="559"/>
      <c r="AI107" s="559"/>
      <c r="AJ107" s="559"/>
      <c r="AK107" s="559"/>
      <c r="AL107" s="559"/>
      <c r="AM107" s="559"/>
      <c r="AN107" s="559"/>
      <c r="AO107" s="559"/>
      <c r="AP107" s="559"/>
      <c r="AQ107" s="559"/>
      <c r="AR107" s="559"/>
      <c r="AS107" s="559"/>
      <c r="AT107" s="555">
        <f t="shared" ref="AT107:AT128" si="86">BK107+CC107+CV107</f>
        <v>65000</v>
      </c>
      <c r="AU107" s="559"/>
      <c r="AV107" s="559"/>
      <c r="AW107" s="559"/>
      <c r="AX107" s="559"/>
      <c r="AY107" s="559"/>
      <c r="AZ107" s="559"/>
      <c r="BA107" s="559"/>
      <c r="BB107" s="559"/>
      <c r="BC107" s="559"/>
      <c r="BD107" s="559"/>
      <c r="BE107" s="559"/>
      <c r="BF107" s="559"/>
      <c r="BG107" s="559"/>
      <c r="BH107" s="559"/>
      <c r="BI107" s="559"/>
      <c r="BJ107" s="559"/>
      <c r="BK107" s="555">
        <v>10456</v>
      </c>
      <c r="BL107" s="555"/>
      <c r="BM107" s="555"/>
      <c r="BN107" s="555"/>
      <c r="BO107" s="555"/>
      <c r="BP107" s="555"/>
      <c r="BQ107" s="555"/>
      <c r="BR107" s="555"/>
      <c r="BS107" s="555"/>
      <c r="BT107" s="555"/>
      <c r="BU107" s="555"/>
      <c r="BV107" s="555"/>
      <c r="BW107" s="555"/>
      <c r="BX107" s="555"/>
      <c r="BY107" s="555"/>
      <c r="BZ107" s="555"/>
      <c r="CA107" s="555"/>
      <c r="CB107" s="555"/>
      <c r="CC107" s="555">
        <v>36320.300000000003</v>
      </c>
      <c r="CD107" s="555"/>
      <c r="CE107" s="555"/>
      <c r="CF107" s="555"/>
      <c r="CG107" s="555"/>
      <c r="CH107" s="555"/>
      <c r="CI107" s="555"/>
      <c r="CJ107" s="555"/>
      <c r="CK107" s="555"/>
      <c r="CL107" s="555"/>
      <c r="CM107" s="555"/>
      <c r="CN107" s="555"/>
      <c r="CO107" s="555"/>
      <c r="CP107" s="555"/>
      <c r="CQ107" s="555"/>
      <c r="CR107" s="555"/>
      <c r="CS107" s="555"/>
      <c r="CT107" s="555"/>
      <c r="CU107" s="555"/>
      <c r="CV107" s="555">
        <v>18223.7</v>
      </c>
      <c r="CW107" s="555"/>
      <c r="CX107" s="555"/>
      <c r="CY107" s="555"/>
      <c r="CZ107" s="555"/>
      <c r="DA107" s="555"/>
      <c r="DB107" s="555"/>
      <c r="DC107" s="555"/>
      <c r="DD107" s="555"/>
      <c r="DE107" s="555"/>
      <c r="DF107" s="555"/>
      <c r="DG107" s="555"/>
      <c r="DH107" s="555"/>
      <c r="DI107" s="555"/>
      <c r="DJ107" s="555"/>
      <c r="DK107" s="555"/>
      <c r="DL107" s="555"/>
      <c r="DM107" s="555"/>
      <c r="DN107" s="555">
        <f t="shared" ref="DN107:DN128" si="87">CC107/1.3*0.8</f>
        <v>22350.953846153847</v>
      </c>
      <c r="DO107" s="555"/>
      <c r="DP107" s="555"/>
      <c r="DQ107" s="555"/>
      <c r="DR107" s="555"/>
      <c r="DS107" s="555"/>
      <c r="DT107" s="555"/>
      <c r="DU107" s="555"/>
      <c r="DV107" s="555"/>
      <c r="DW107" s="555"/>
      <c r="DX107" s="555"/>
      <c r="DY107" s="555"/>
      <c r="DZ107" s="555"/>
      <c r="EA107" s="555"/>
      <c r="EB107" s="555"/>
      <c r="EC107" s="555"/>
      <c r="ED107" s="555">
        <f t="shared" ref="ED107:ED128" si="88">CC107/1.3*0.5</f>
        <v>13969.346153846154</v>
      </c>
      <c r="EE107" s="555"/>
      <c r="EF107" s="555"/>
      <c r="EG107" s="555"/>
      <c r="EH107" s="555"/>
      <c r="EI107" s="555"/>
      <c r="EJ107" s="555"/>
      <c r="EK107" s="555"/>
      <c r="EL107" s="555"/>
      <c r="EM107" s="555"/>
      <c r="EN107" s="555"/>
      <c r="EO107" s="555"/>
      <c r="EP107" s="555"/>
      <c r="EQ107" s="555"/>
      <c r="ER107" s="555"/>
      <c r="ES107" s="555"/>
      <c r="ET107" s="555">
        <f t="shared" ref="ET107:ET128" si="89">AD107*AT107*12</f>
        <v>2340000</v>
      </c>
      <c r="EU107" s="555"/>
      <c r="EV107" s="555"/>
      <c r="EW107" s="555"/>
      <c r="EX107" s="555"/>
      <c r="EY107" s="555"/>
      <c r="EZ107" s="555"/>
      <c r="FA107" s="555"/>
      <c r="FB107" s="555"/>
      <c r="FC107" s="555"/>
      <c r="FD107" s="555"/>
      <c r="FE107" s="555"/>
      <c r="FF107" s="555"/>
      <c r="FG107" s="555"/>
      <c r="FH107" s="555"/>
      <c r="FI107" s="555"/>
      <c r="FJ107" s="555"/>
      <c r="FK107" s="214"/>
      <c r="FL107" s="214"/>
      <c r="FM107" s="214"/>
      <c r="FN107" s="214"/>
      <c r="FO107" s="547"/>
      <c r="FP107" s="548"/>
      <c r="FQ107" s="548"/>
      <c r="FR107" s="548"/>
      <c r="FS107" s="548"/>
      <c r="FT107" s="548"/>
      <c r="FU107" s="548"/>
      <c r="FV107" s="548"/>
      <c r="FW107" s="548"/>
      <c r="FX107" s="548"/>
      <c r="FY107" s="548"/>
      <c r="FZ107" s="548"/>
      <c r="GA107" s="548"/>
      <c r="GB107" s="548"/>
      <c r="GC107" s="548"/>
      <c r="GD107" s="548"/>
      <c r="GE107" s="548"/>
      <c r="GF107" s="548"/>
      <c r="GG107" s="548"/>
      <c r="GH107" s="214"/>
      <c r="GI107" s="214"/>
      <c r="GJ107" s="214"/>
      <c r="GK107" s="214"/>
      <c r="GL107" s="214"/>
      <c r="GM107" s="214"/>
      <c r="GN107" s="214"/>
      <c r="GO107" s="214"/>
      <c r="GP107" s="214"/>
      <c r="GQ107" s="214"/>
      <c r="GR107" s="214"/>
      <c r="GS107" s="214"/>
      <c r="GT107" s="214"/>
      <c r="GU107" s="214"/>
      <c r="GV107" s="214"/>
      <c r="GW107" s="214"/>
      <c r="GX107" s="214"/>
      <c r="GY107" s="214"/>
      <c r="GZ107" s="214"/>
      <c r="HA107" s="214"/>
      <c r="HB107" s="214"/>
      <c r="HC107" s="214"/>
      <c r="HD107" s="214"/>
      <c r="HE107" s="214"/>
      <c r="HF107" s="214"/>
      <c r="HG107" s="214"/>
      <c r="HH107" s="214"/>
    </row>
    <row r="108" spans="1:216" x14ac:dyDescent="0.2">
      <c r="A108" s="561" t="s">
        <v>668</v>
      </c>
      <c r="B108" s="561"/>
      <c r="C108" s="561"/>
      <c r="D108" s="561"/>
      <c r="E108" s="561"/>
      <c r="F108" s="561"/>
      <c r="G108" s="562" t="s">
        <v>781</v>
      </c>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4"/>
      <c r="AD108" s="559">
        <v>1.5</v>
      </c>
      <c r="AE108" s="559"/>
      <c r="AF108" s="559"/>
      <c r="AG108" s="559"/>
      <c r="AH108" s="559"/>
      <c r="AI108" s="559"/>
      <c r="AJ108" s="559"/>
      <c r="AK108" s="559"/>
      <c r="AL108" s="559"/>
      <c r="AM108" s="559"/>
      <c r="AN108" s="559"/>
      <c r="AO108" s="559"/>
      <c r="AP108" s="559"/>
      <c r="AQ108" s="559"/>
      <c r="AR108" s="559"/>
      <c r="AS108" s="559"/>
      <c r="AT108" s="555">
        <f t="shared" si="86"/>
        <v>65000</v>
      </c>
      <c r="AU108" s="559"/>
      <c r="AV108" s="559"/>
      <c r="AW108" s="559"/>
      <c r="AX108" s="559"/>
      <c r="AY108" s="559"/>
      <c r="AZ108" s="559"/>
      <c r="BA108" s="559"/>
      <c r="BB108" s="559"/>
      <c r="BC108" s="559"/>
      <c r="BD108" s="559"/>
      <c r="BE108" s="559"/>
      <c r="BF108" s="559"/>
      <c r="BG108" s="559"/>
      <c r="BH108" s="559"/>
      <c r="BI108" s="559"/>
      <c r="BJ108" s="559"/>
      <c r="BK108" s="555">
        <v>18927</v>
      </c>
      <c r="BL108" s="555"/>
      <c r="BM108" s="555"/>
      <c r="BN108" s="555"/>
      <c r="BO108" s="555"/>
      <c r="BP108" s="555"/>
      <c r="BQ108" s="555"/>
      <c r="BR108" s="555"/>
      <c r="BS108" s="555"/>
      <c r="BT108" s="555"/>
      <c r="BU108" s="555"/>
      <c r="BV108" s="555"/>
      <c r="BW108" s="555"/>
      <c r="BX108" s="555"/>
      <c r="BY108" s="555"/>
      <c r="BZ108" s="555"/>
      <c r="CA108" s="555"/>
      <c r="CB108" s="555"/>
      <c r="CC108" s="555">
        <v>31020.3</v>
      </c>
      <c r="CD108" s="555"/>
      <c r="CE108" s="555"/>
      <c r="CF108" s="555"/>
      <c r="CG108" s="555"/>
      <c r="CH108" s="555"/>
      <c r="CI108" s="555"/>
      <c r="CJ108" s="555"/>
      <c r="CK108" s="555"/>
      <c r="CL108" s="555"/>
      <c r="CM108" s="555"/>
      <c r="CN108" s="555"/>
      <c r="CO108" s="555"/>
      <c r="CP108" s="555"/>
      <c r="CQ108" s="555"/>
      <c r="CR108" s="555"/>
      <c r="CS108" s="555"/>
      <c r="CT108" s="555"/>
      <c r="CU108" s="555"/>
      <c r="CV108" s="555">
        <v>15052.7</v>
      </c>
      <c r="CW108" s="555"/>
      <c r="CX108" s="555"/>
      <c r="CY108" s="555"/>
      <c r="CZ108" s="555"/>
      <c r="DA108" s="555"/>
      <c r="DB108" s="555"/>
      <c r="DC108" s="555"/>
      <c r="DD108" s="555"/>
      <c r="DE108" s="555"/>
      <c r="DF108" s="555"/>
      <c r="DG108" s="555"/>
      <c r="DH108" s="555"/>
      <c r="DI108" s="555"/>
      <c r="DJ108" s="555"/>
      <c r="DK108" s="555"/>
      <c r="DL108" s="555"/>
      <c r="DM108" s="555"/>
      <c r="DN108" s="555">
        <f t="shared" si="87"/>
        <v>19089.415384615386</v>
      </c>
      <c r="DO108" s="555"/>
      <c r="DP108" s="555"/>
      <c r="DQ108" s="555"/>
      <c r="DR108" s="555"/>
      <c r="DS108" s="555"/>
      <c r="DT108" s="555"/>
      <c r="DU108" s="555"/>
      <c r="DV108" s="555"/>
      <c r="DW108" s="555"/>
      <c r="DX108" s="555"/>
      <c r="DY108" s="555"/>
      <c r="DZ108" s="555"/>
      <c r="EA108" s="555"/>
      <c r="EB108" s="555"/>
      <c r="EC108" s="555"/>
      <c r="ED108" s="555">
        <f t="shared" si="88"/>
        <v>11930.884615384615</v>
      </c>
      <c r="EE108" s="555"/>
      <c r="EF108" s="555"/>
      <c r="EG108" s="555"/>
      <c r="EH108" s="555"/>
      <c r="EI108" s="555"/>
      <c r="EJ108" s="555"/>
      <c r="EK108" s="555"/>
      <c r="EL108" s="555"/>
      <c r="EM108" s="555"/>
      <c r="EN108" s="555"/>
      <c r="EO108" s="555"/>
      <c r="EP108" s="555"/>
      <c r="EQ108" s="555"/>
      <c r="ER108" s="555"/>
      <c r="ES108" s="555"/>
      <c r="ET108" s="555">
        <f t="shared" si="89"/>
        <v>1170000</v>
      </c>
      <c r="EU108" s="555"/>
      <c r="EV108" s="555"/>
      <c r="EW108" s="555"/>
      <c r="EX108" s="555"/>
      <c r="EY108" s="555"/>
      <c r="EZ108" s="555"/>
      <c r="FA108" s="555"/>
      <c r="FB108" s="555"/>
      <c r="FC108" s="555"/>
      <c r="FD108" s="555"/>
      <c r="FE108" s="555"/>
      <c r="FF108" s="555"/>
      <c r="FG108" s="555"/>
      <c r="FH108" s="555"/>
      <c r="FI108" s="555"/>
      <c r="FJ108" s="555"/>
      <c r="FK108" s="214"/>
      <c r="FL108" s="214"/>
      <c r="FM108" s="214"/>
      <c r="FN108" s="214"/>
      <c r="FO108" s="547"/>
      <c r="FP108" s="548"/>
      <c r="FQ108" s="548"/>
      <c r="FR108" s="548"/>
      <c r="FS108" s="548"/>
      <c r="FT108" s="548"/>
      <c r="FU108" s="548"/>
      <c r="FV108" s="548"/>
      <c r="FW108" s="548"/>
      <c r="FX108" s="548"/>
      <c r="FY108" s="548"/>
      <c r="FZ108" s="548"/>
      <c r="GA108" s="548"/>
      <c r="GB108" s="548"/>
      <c r="GC108" s="548"/>
      <c r="GD108" s="548"/>
      <c r="GE108" s="548"/>
      <c r="GF108" s="548"/>
      <c r="GG108" s="548"/>
      <c r="GH108" s="214"/>
      <c r="GI108" s="214"/>
      <c r="GJ108" s="214"/>
      <c r="GK108" s="214"/>
      <c r="GL108" s="214"/>
      <c r="GM108" s="214"/>
      <c r="GN108" s="214"/>
      <c r="GO108" s="214"/>
      <c r="GP108" s="214"/>
      <c r="GQ108" s="214"/>
      <c r="GR108" s="214"/>
      <c r="GS108" s="214"/>
      <c r="GT108" s="214"/>
      <c r="GU108" s="214"/>
      <c r="GV108" s="214"/>
      <c r="GW108" s="214"/>
      <c r="GX108" s="214"/>
      <c r="GY108" s="214"/>
      <c r="GZ108" s="214"/>
      <c r="HA108" s="214"/>
      <c r="HB108" s="214"/>
      <c r="HC108" s="214"/>
      <c r="HD108" s="214"/>
      <c r="HE108" s="214"/>
      <c r="HF108" s="214"/>
      <c r="HG108" s="214"/>
      <c r="HH108" s="214"/>
    </row>
    <row r="109" spans="1:216" x14ac:dyDescent="0.2">
      <c r="A109" s="561" t="s">
        <v>669</v>
      </c>
      <c r="B109" s="561"/>
      <c r="C109" s="561"/>
      <c r="D109" s="561"/>
      <c r="E109" s="561"/>
      <c r="F109" s="561"/>
      <c r="G109" s="562" t="s">
        <v>782</v>
      </c>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4"/>
      <c r="AD109" s="559">
        <v>1</v>
      </c>
      <c r="AE109" s="559"/>
      <c r="AF109" s="559"/>
      <c r="AG109" s="559"/>
      <c r="AH109" s="559"/>
      <c r="AI109" s="559"/>
      <c r="AJ109" s="559"/>
      <c r="AK109" s="559"/>
      <c r="AL109" s="559"/>
      <c r="AM109" s="559"/>
      <c r="AN109" s="559"/>
      <c r="AO109" s="559"/>
      <c r="AP109" s="559"/>
      <c r="AQ109" s="559"/>
      <c r="AR109" s="559"/>
      <c r="AS109" s="559"/>
      <c r="AT109" s="555">
        <f t="shared" si="86"/>
        <v>64999.997075500003</v>
      </c>
      <c r="AU109" s="559"/>
      <c r="AV109" s="559"/>
      <c r="AW109" s="559"/>
      <c r="AX109" s="559"/>
      <c r="AY109" s="559"/>
      <c r="AZ109" s="559"/>
      <c r="BA109" s="559"/>
      <c r="BB109" s="559"/>
      <c r="BC109" s="559"/>
      <c r="BD109" s="559"/>
      <c r="BE109" s="559"/>
      <c r="BF109" s="559"/>
      <c r="BG109" s="559"/>
      <c r="BH109" s="559"/>
      <c r="BI109" s="559"/>
      <c r="BJ109" s="559"/>
      <c r="BK109" s="555">
        <v>11718</v>
      </c>
      <c r="BL109" s="555"/>
      <c r="BM109" s="555"/>
      <c r="BN109" s="555"/>
      <c r="BO109" s="555"/>
      <c r="BP109" s="555"/>
      <c r="BQ109" s="555"/>
      <c r="BR109" s="555"/>
      <c r="BS109" s="555"/>
      <c r="BT109" s="555"/>
      <c r="BU109" s="555"/>
      <c r="BV109" s="555"/>
      <c r="BW109" s="555"/>
      <c r="BX109" s="555"/>
      <c r="BY109" s="555"/>
      <c r="BZ109" s="555"/>
      <c r="CA109" s="555"/>
      <c r="CB109" s="555"/>
      <c r="CC109" s="555">
        <v>35055.300000000003</v>
      </c>
      <c r="CD109" s="555"/>
      <c r="CE109" s="555"/>
      <c r="CF109" s="555"/>
      <c r="CG109" s="555"/>
      <c r="CH109" s="555"/>
      <c r="CI109" s="555"/>
      <c r="CJ109" s="555"/>
      <c r="CK109" s="555"/>
      <c r="CL109" s="555"/>
      <c r="CM109" s="555"/>
      <c r="CN109" s="555"/>
      <c r="CO109" s="555"/>
      <c r="CP109" s="555"/>
      <c r="CQ109" s="555"/>
      <c r="CR109" s="555"/>
      <c r="CS109" s="555"/>
      <c r="CT109" s="555"/>
      <c r="CU109" s="555"/>
      <c r="CV109" s="555">
        <f>6396.9318755+13112.42-4402.2502-4047.8418+7167.4372</f>
        <v>18226.6970755</v>
      </c>
      <c r="CW109" s="555"/>
      <c r="CX109" s="555"/>
      <c r="CY109" s="555"/>
      <c r="CZ109" s="555"/>
      <c r="DA109" s="555"/>
      <c r="DB109" s="555"/>
      <c r="DC109" s="555"/>
      <c r="DD109" s="555"/>
      <c r="DE109" s="555"/>
      <c r="DF109" s="555"/>
      <c r="DG109" s="555"/>
      <c r="DH109" s="555"/>
      <c r="DI109" s="555"/>
      <c r="DJ109" s="555"/>
      <c r="DK109" s="555"/>
      <c r="DL109" s="555"/>
      <c r="DM109" s="555"/>
      <c r="DN109" s="555">
        <f t="shared" si="87"/>
        <v>21572.492307692311</v>
      </c>
      <c r="DO109" s="555"/>
      <c r="DP109" s="555"/>
      <c r="DQ109" s="555"/>
      <c r="DR109" s="555"/>
      <c r="DS109" s="555"/>
      <c r="DT109" s="555"/>
      <c r="DU109" s="555"/>
      <c r="DV109" s="555"/>
      <c r="DW109" s="555"/>
      <c r="DX109" s="555"/>
      <c r="DY109" s="555"/>
      <c r="DZ109" s="555"/>
      <c r="EA109" s="555"/>
      <c r="EB109" s="555"/>
      <c r="EC109" s="555"/>
      <c r="ED109" s="555">
        <f t="shared" si="88"/>
        <v>13482.807692307693</v>
      </c>
      <c r="EE109" s="555"/>
      <c r="EF109" s="555"/>
      <c r="EG109" s="555"/>
      <c r="EH109" s="555"/>
      <c r="EI109" s="555"/>
      <c r="EJ109" s="555"/>
      <c r="EK109" s="555"/>
      <c r="EL109" s="555"/>
      <c r="EM109" s="555"/>
      <c r="EN109" s="555"/>
      <c r="EO109" s="555"/>
      <c r="EP109" s="555"/>
      <c r="EQ109" s="555"/>
      <c r="ER109" s="555"/>
      <c r="ES109" s="555"/>
      <c r="ET109" s="555">
        <f t="shared" si="89"/>
        <v>779999.96490600007</v>
      </c>
      <c r="EU109" s="555"/>
      <c r="EV109" s="555"/>
      <c r="EW109" s="555"/>
      <c r="EX109" s="555"/>
      <c r="EY109" s="555"/>
      <c r="EZ109" s="555"/>
      <c r="FA109" s="555"/>
      <c r="FB109" s="555"/>
      <c r="FC109" s="555"/>
      <c r="FD109" s="555"/>
      <c r="FE109" s="555"/>
      <c r="FF109" s="555"/>
      <c r="FG109" s="555"/>
      <c r="FH109" s="555"/>
      <c r="FI109" s="555"/>
      <c r="FJ109" s="555"/>
      <c r="FK109" s="214"/>
      <c r="FL109" s="214"/>
      <c r="FM109" s="214"/>
      <c r="FN109" s="214"/>
      <c r="FO109" s="547"/>
      <c r="FP109" s="548"/>
      <c r="FQ109" s="548"/>
      <c r="FR109" s="548"/>
      <c r="FS109" s="548"/>
      <c r="FT109" s="548"/>
      <c r="FU109" s="548"/>
      <c r="FV109" s="548"/>
      <c r="FW109" s="548"/>
      <c r="FX109" s="548"/>
      <c r="FY109" s="548"/>
      <c r="FZ109" s="548"/>
      <c r="GA109" s="548"/>
      <c r="GB109" s="548"/>
      <c r="GC109" s="548"/>
      <c r="GD109" s="548"/>
      <c r="GE109" s="548"/>
      <c r="GF109" s="548"/>
      <c r="GG109" s="548"/>
      <c r="GH109" s="214"/>
      <c r="GI109" s="214"/>
      <c r="GJ109" s="214"/>
      <c r="GK109" s="214"/>
      <c r="GL109" s="214"/>
      <c r="GM109" s="214"/>
      <c r="GN109" s="214"/>
      <c r="GO109" s="214"/>
      <c r="GP109" s="214"/>
      <c r="GQ109" s="214"/>
      <c r="GR109" s="214"/>
      <c r="GS109" s="214"/>
      <c r="GT109" s="214"/>
      <c r="GU109" s="214"/>
      <c r="GV109" s="214"/>
      <c r="GW109" s="214"/>
      <c r="GX109" s="214"/>
      <c r="GY109" s="214"/>
      <c r="GZ109" s="214"/>
      <c r="HA109" s="214"/>
      <c r="HB109" s="214"/>
      <c r="HC109" s="214"/>
      <c r="HD109" s="214"/>
      <c r="HE109" s="214"/>
      <c r="HF109" s="214"/>
      <c r="HG109" s="214"/>
      <c r="HH109" s="214"/>
    </row>
    <row r="110" spans="1:216" x14ac:dyDescent="0.2">
      <c r="A110" s="561" t="s">
        <v>670</v>
      </c>
      <c r="B110" s="561"/>
      <c r="C110" s="561"/>
      <c r="D110" s="561"/>
      <c r="E110" s="561"/>
      <c r="F110" s="561"/>
      <c r="G110" s="562" t="s">
        <v>783</v>
      </c>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559">
        <v>2</v>
      </c>
      <c r="AE110" s="559"/>
      <c r="AF110" s="559"/>
      <c r="AG110" s="559"/>
      <c r="AH110" s="559"/>
      <c r="AI110" s="559"/>
      <c r="AJ110" s="559"/>
      <c r="AK110" s="559"/>
      <c r="AL110" s="559"/>
      <c r="AM110" s="559"/>
      <c r="AN110" s="559"/>
      <c r="AO110" s="559"/>
      <c r="AP110" s="559"/>
      <c r="AQ110" s="559"/>
      <c r="AR110" s="559"/>
      <c r="AS110" s="559"/>
      <c r="AT110" s="555">
        <f t="shared" si="86"/>
        <v>64999.997075500003</v>
      </c>
      <c r="AU110" s="559"/>
      <c r="AV110" s="559"/>
      <c r="AW110" s="559"/>
      <c r="AX110" s="559"/>
      <c r="AY110" s="559"/>
      <c r="AZ110" s="559"/>
      <c r="BA110" s="559"/>
      <c r="BB110" s="559"/>
      <c r="BC110" s="559"/>
      <c r="BD110" s="559"/>
      <c r="BE110" s="559"/>
      <c r="BF110" s="559"/>
      <c r="BG110" s="559"/>
      <c r="BH110" s="559"/>
      <c r="BI110" s="559"/>
      <c r="BJ110" s="559"/>
      <c r="BK110" s="555">
        <v>11718</v>
      </c>
      <c r="BL110" s="555"/>
      <c r="BM110" s="555"/>
      <c r="BN110" s="555"/>
      <c r="BO110" s="555"/>
      <c r="BP110" s="555"/>
      <c r="BQ110" s="555"/>
      <c r="BR110" s="555"/>
      <c r="BS110" s="555"/>
      <c r="BT110" s="555"/>
      <c r="BU110" s="555"/>
      <c r="BV110" s="555"/>
      <c r="BW110" s="555"/>
      <c r="BX110" s="555"/>
      <c r="BY110" s="555"/>
      <c r="BZ110" s="555"/>
      <c r="CA110" s="555"/>
      <c r="CB110" s="555"/>
      <c r="CC110" s="555">
        <v>35055.300000000003</v>
      </c>
      <c r="CD110" s="555"/>
      <c r="CE110" s="555"/>
      <c r="CF110" s="555"/>
      <c r="CG110" s="555"/>
      <c r="CH110" s="555"/>
      <c r="CI110" s="555"/>
      <c r="CJ110" s="555"/>
      <c r="CK110" s="555"/>
      <c r="CL110" s="555"/>
      <c r="CM110" s="555"/>
      <c r="CN110" s="555"/>
      <c r="CO110" s="555"/>
      <c r="CP110" s="555"/>
      <c r="CQ110" s="555"/>
      <c r="CR110" s="555"/>
      <c r="CS110" s="555"/>
      <c r="CT110" s="555"/>
      <c r="CU110" s="555"/>
      <c r="CV110" s="555">
        <f>6396.9318755+13112.42-4402.2502-4047.8418+7167.4372</f>
        <v>18226.6970755</v>
      </c>
      <c r="CW110" s="555"/>
      <c r="CX110" s="555"/>
      <c r="CY110" s="555"/>
      <c r="CZ110" s="555"/>
      <c r="DA110" s="555"/>
      <c r="DB110" s="555"/>
      <c r="DC110" s="555"/>
      <c r="DD110" s="555"/>
      <c r="DE110" s="555"/>
      <c r="DF110" s="555"/>
      <c r="DG110" s="555"/>
      <c r="DH110" s="555"/>
      <c r="DI110" s="555"/>
      <c r="DJ110" s="555"/>
      <c r="DK110" s="555"/>
      <c r="DL110" s="555"/>
      <c r="DM110" s="555"/>
      <c r="DN110" s="555">
        <f t="shared" si="87"/>
        <v>21572.492307692311</v>
      </c>
      <c r="DO110" s="555"/>
      <c r="DP110" s="555"/>
      <c r="DQ110" s="555"/>
      <c r="DR110" s="555"/>
      <c r="DS110" s="555"/>
      <c r="DT110" s="555"/>
      <c r="DU110" s="555"/>
      <c r="DV110" s="555"/>
      <c r="DW110" s="555"/>
      <c r="DX110" s="555"/>
      <c r="DY110" s="555"/>
      <c r="DZ110" s="555"/>
      <c r="EA110" s="555"/>
      <c r="EB110" s="555"/>
      <c r="EC110" s="555"/>
      <c r="ED110" s="555">
        <f t="shared" si="88"/>
        <v>13482.807692307693</v>
      </c>
      <c r="EE110" s="555"/>
      <c r="EF110" s="555"/>
      <c r="EG110" s="555"/>
      <c r="EH110" s="555"/>
      <c r="EI110" s="555"/>
      <c r="EJ110" s="555"/>
      <c r="EK110" s="555"/>
      <c r="EL110" s="555"/>
      <c r="EM110" s="555"/>
      <c r="EN110" s="555"/>
      <c r="EO110" s="555"/>
      <c r="EP110" s="555"/>
      <c r="EQ110" s="555"/>
      <c r="ER110" s="555"/>
      <c r="ES110" s="555"/>
      <c r="ET110" s="555">
        <f t="shared" si="89"/>
        <v>1559999.9298120001</v>
      </c>
      <c r="EU110" s="555"/>
      <c r="EV110" s="555"/>
      <c r="EW110" s="555"/>
      <c r="EX110" s="555"/>
      <c r="EY110" s="555"/>
      <c r="EZ110" s="555"/>
      <c r="FA110" s="555"/>
      <c r="FB110" s="555"/>
      <c r="FC110" s="555"/>
      <c r="FD110" s="555"/>
      <c r="FE110" s="555"/>
      <c r="FF110" s="555"/>
      <c r="FG110" s="555"/>
      <c r="FH110" s="555"/>
      <c r="FI110" s="555"/>
      <c r="FJ110" s="555"/>
      <c r="FK110" s="214"/>
      <c r="FL110" s="214"/>
      <c r="FM110" s="214"/>
      <c r="FN110" s="214"/>
      <c r="FO110" s="547"/>
      <c r="FP110" s="548"/>
      <c r="FQ110" s="548"/>
      <c r="FR110" s="548"/>
      <c r="FS110" s="548"/>
      <c r="FT110" s="548"/>
      <c r="FU110" s="548"/>
      <c r="FV110" s="548"/>
      <c r="FW110" s="548"/>
      <c r="FX110" s="548"/>
      <c r="FY110" s="548"/>
      <c r="FZ110" s="548"/>
      <c r="GA110" s="548"/>
      <c r="GB110" s="548"/>
      <c r="GC110" s="548"/>
      <c r="GD110" s="548"/>
      <c r="GE110" s="548"/>
      <c r="GF110" s="548"/>
      <c r="GG110" s="548"/>
      <c r="GH110" s="214"/>
      <c r="GI110" s="214"/>
      <c r="GJ110" s="214"/>
      <c r="GK110" s="214"/>
      <c r="GL110" s="214"/>
      <c r="GM110" s="214"/>
      <c r="GN110" s="214"/>
      <c r="GO110" s="214"/>
      <c r="GP110" s="214"/>
      <c r="GQ110" s="214"/>
      <c r="GR110" s="214"/>
      <c r="GS110" s="214"/>
      <c r="GT110" s="214"/>
      <c r="GU110" s="214"/>
      <c r="GV110" s="214"/>
      <c r="GW110" s="214"/>
      <c r="GX110" s="214"/>
      <c r="GY110" s="214"/>
      <c r="GZ110" s="214"/>
      <c r="HA110" s="214"/>
      <c r="HB110" s="214"/>
      <c r="HC110" s="214"/>
      <c r="HD110" s="214"/>
      <c r="HE110" s="214"/>
      <c r="HF110" s="214"/>
      <c r="HG110" s="214"/>
      <c r="HH110" s="214"/>
    </row>
    <row r="111" spans="1:216" x14ac:dyDescent="0.2">
      <c r="A111" s="561" t="s">
        <v>671</v>
      </c>
      <c r="B111" s="561"/>
      <c r="C111" s="561"/>
      <c r="D111" s="561"/>
      <c r="E111" s="561"/>
      <c r="F111" s="561"/>
      <c r="G111" s="562" t="s">
        <v>784</v>
      </c>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4"/>
      <c r="AD111" s="559">
        <v>1</v>
      </c>
      <c r="AE111" s="559"/>
      <c r="AF111" s="559"/>
      <c r="AG111" s="559"/>
      <c r="AH111" s="559"/>
      <c r="AI111" s="559"/>
      <c r="AJ111" s="559"/>
      <c r="AK111" s="559"/>
      <c r="AL111" s="559"/>
      <c r="AM111" s="559"/>
      <c r="AN111" s="559"/>
      <c r="AO111" s="559"/>
      <c r="AP111" s="559"/>
      <c r="AQ111" s="559"/>
      <c r="AR111" s="559"/>
      <c r="AS111" s="559"/>
      <c r="AT111" s="555">
        <f t="shared" si="86"/>
        <v>65000</v>
      </c>
      <c r="AU111" s="559"/>
      <c r="AV111" s="559"/>
      <c r="AW111" s="559"/>
      <c r="AX111" s="559"/>
      <c r="AY111" s="559"/>
      <c r="AZ111" s="559"/>
      <c r="BA111" s="559"/>
      <c r="BB111" s="559"/>
      <c r="BC111" s="559"/>
      <c r="BD111" s="559"/>
      <c r="BE111" s="559"/>
      <c r="BF111" s="559"/>
      <c r="BG111" s="559"/>
      <c r="BH111" s="559"/>
      <c r="BI111" s="559"/>
      <c r="BJ111" s="559"/>
      <c r="BK111" s="555">
        <v>18927</v>
      </c>
      <c r="BL111" s="555"/>
      <c r="BM111" s="555"/>
      <c r="BN111" s="555"/>
      <c r="BO111" s="555"/>
      <c r="BP111" s="555"/>
      <c r="BQ111" s="555"/>
      <c r="BR111" s="555"/>
      <c r="BS111" s="555"/>
      <c r="BT111" s="555"/>
      <c r="BU111" s="555"/>
      <c r="BV111" s="555"/>
      <c r="BW111" s="555"/>
      <c r="BX111" s="555"/>
      <c r="BY111" s="555"/>
      <c r="BZ111" s="555"/>
      <c r="CA111" s="555"/>
      <c r="CB111" s="555"/>
      <c r="CC111" s="555">
        <v>31020.3</v>
      </c>
      <c r="CD111" s="555"/>
      <c r="CE111" s="555"/>
      <c r="CF111" s="555"/>
      <c r="CG111" s="555"/>
      <c r="CH111" s="555"/>
      <c r="CI111" s="555"/>
      <c r="CJ111" s="555"/>
      <c r="CK111" s="555"/>
      <c r="CL111" s="555"/>
      <c r="CM111" s="555"/>
      <c r="CN111" s="555"/>
      <c r="CO111" s="555"/>
      <c r="CP111" s="555"/>
      <c r="CQ111" s="555"/>
      <c r="CR111" s="555"/>
      <c r="CS111" s="555"/>
      <c r="CT111" s="555"/>
      <c r="CU111" s="555"/>
      <c r="CV111" s="555">
        <v>15052.7</v>
      </c>
      <c r="CW111" s="555"/>
      <c r="CX111" s="555"/>
      <c r="CY111" s="555"/>
      <c r="CZ111" s="555"/>
      <c r="DA111" s="555"/>
      <c r="DB111" s="555"/>
      <c r="DC111" s="555"/>
      <c r="DD111" s="555"/>
      <c r="DE111" s="555"/>
      <c r="DF111" s="555"/>
      <c r="DG111" s="555"/>
      <c r="DH111" s="555"/>
      <c r="DI111" s="555"/>
      <c r="DJ111" s="555"/>
      <c r="DK111" s="555"/>
      <c r="DL111" s="555"/>
      <c r="DM111" s="555"/>
      <c r="DN111" s="555">
        <f t="shared" si="87"/>
        <v>19089.415384615386</v>
      </c>
      <c r="DO111" s="555"/>
      <c r="DP111" s="555"/>
      <c r="DQ111" s="555"/>
      <c r="DR111" s="555"/>
      <c r="DS111" s="555"/>
      <c r="DT111" s="555"/>
      <c r="DU111" s="555"/>
      <c r="DV111" s="555"/>
      <c r="DW111" s="555"/>
      <c r="DX111" s="555"/>
      <c r="DY111" s="555"/>
      <c r="DZ111" s="555"/>
      <c r="EA111" s="555"/>
      <c r="EB111" s="555"/>
      <c r="EC111" s="555"/>
      <c r="ED111" s="555">
        <f t="shared" si="88"/>
        <v>11930.884615384615</v>
      </c>
      <c r="EE111" s="555"/>
      <c r="EF111" s="555"/>
      <c r="EG111" s="555"/>
      <c r="EH111" s="555"/>
      <c r="EI111" s="555"/>
      <c r="EJ111" s="555"/>
      <c r="EK111" s="555"/>
      <c r="EL111" s="555"/>
      <c r="EM111" s="555"/>
      <c r="EN111" s="555"/>
      <c r="EO111" s="555"/>
      <c r="EP111" s="555"/>
      <c r="EQ111" s="555"/>
      <c r="ER111" s="555"/>
      <c r="ES111" s="555"/>
      <c r="ET111" s="555">
        <f t="shared" si="89"/>
        <v>780000</v>
      </c>
      <c r="EU111" s="555"/>
      <c r="EV111" s="555"/>
      <c r="EW111" s="555"/>
      <c r="EX111" s="555"/>
      <c r="EY111" s="555"/>
      <c r="EZ111" s="555"/>
      <c r="FA111" s="555"/>
      <c r="FB111" s="555"/>
      <c r="FC111" s="555"/>
      <c r="FD111" s="555"/>
      <c r="FE111" s="555"/>
      <c r="FF111" s="555"/>
      <c r="FG111" s="555"/>
      <c r="FH111" s="555"/>
      <c r="FI111" s="555"/>
      <c r="FJ111" s="555"/>
      <c r="FK111" s="214"/>
      <c r="FL111" s="214"/>
      <c r="FM111" s="214"/>
      <c r="FN111" s="214"/>
      <c r="FO111" s="547"/>
      <c r="FP111" s="548"/>
      <c r="FQ111" s="548"/>
      <c r="FR111" s="548"/>
      <c r="FS111" s="548"/>
      <c r="FT111" s="548"/>
      <c r="FU111" s="548"/>
      <c r="FV111" s="548"/>
      <c r="FW111" s="548"/>
      <c r="FX111" s="548"/>
      <c r="FY111" s="548"/>
      <c r="FZ111" s="548"/>
      <c r="GA111" s="548"/>
      <c r="GB111" s="548"/>
      <c r="GC111" s="548"/>
      <c r="GD111" s="548"/>
      <c r="GE111" s="548"/>
      <c r="GF111" s="548"/>
      <c r="GG111" s="548"/>
      <c r="GH111" s="214"/>
      <c r="GI111" s="214"/>
      <c r="GJ111" s="214"/>
      <c r="GK111" s="214"/>
      <c r="GL111" s="214"/>
      <c r="GM111" s="214"/>
      <c r="GN111" s="214"/>
      <c r="GO111" s="214"/>
      <c r="GP111" s="214"/>
      <c r="GQ111" s="214"/>
      <c r="GR111" s="214"/>
      <c r="GS111" s="214"/>
      <c r="GT111" s="214"/>
      <c r="GU111" s="214"/>
      <c r="GV111" s="214"/>
      <c r="GW111" s="214"/>
      <c r="GX111" s="214"/>
      <c r="GY111" s="214"/>
      <c r="GZ111" s="214"/>
      <c r="HA111" s="214"/>
      <c r="HB111" s="214"/>
      <c r="HC111" s="214"/>
      <c r="HD111" s="214"/>
      <c r="HE111" s="214"/>
      <c r="HF111" s="214"/>
      <c r="HG111" s="214"/>
      <c r="HH111" s="214"/>
    </row>
    <row r="112" spans="1:216" x14ac:dyDescent="0.2">
      <c r="A112" s="561" t="s">
        <v>672</v>
      </c>
      <c r="B112" s="561"/>
      <c r="C112" s="561"/>
      <c r="D112" s="561"/>
      <c r="E112" s="561"/>
      <c r="F112" s="561"/>
      <c r="G112" s="562" t="s">
        <v>785</v>
      </c>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4"/>
      <c r="AD112" s="559">
        <v>1</v>
      </c>
      <c r="AE112" s="559"/>
      <c r="AF112" s="559"/>
      <c r="AG112" s="559"/>
      <c r="AH112" s="559"/>
      <c r="AI112" s="559"/>
      <c r="AJ112" s="559"/>
      <c r="AK112" s="559"/>
      <c r="AL112" s="559"/>
      <c r="AM112" s="559"/>
      <c r="AN112" s="559"/>
      <c r="AO112" s="559"/>
      <c r="AP112" s="559"/>
      <c r="AQ112" s="559"/>
      <c r="AR112" s="559"/>
      <c r="AS112" s="559"/>
      <c r="AT112" s="555">
        <f t="shared" si="86"/>
        <v>64999.997075500003</v>
      </c>
      <c r="AU112" s="559"/>
      <c r="AV112" s="559"/>
      <c r="AW112" s="559"/>
      <c r="AX112" s="559"/>
      <c r="AY112" s="559"/>
      <c r="AZ112" s="559"/>
      <c r="BA112" s="559"/>
      <c r="BB112" s="559"/>
      <c r="BC112" s="559"/>
      <c r="BD112" s="559"/>
      <c r="BE112" s="559"/>
      <c r="BF112" s="559"/>
      <c r="BG112" s="559"/>
      <c r="BH112" s="559"/>
      <c r="BI112" s="559"/>
      <c r="BJ112" s="559"/>
      <c r="BK112" s="555">
        <v>18562</v>
      </c>
      <c r="BL112" s="555"/>
      <c r="BM112" s="555"/>
      <c r="BN112" s="555"/>
      <c r="BO112" s="555"/>
      <c r="BP112" s="555"/>
      <c r="BQ112" s="555"/>
      <c r="BR112" s="555"/>
      <c r="BS112" s="555"/>
      <c r="BT112" s="555"/>
      <c r="BU112" s="555"/>
      <c r="BV112" s="555"/>
      <c r="BW112" s="555"/>
      <c r="BX112" s="555"/>
      <c r="BY112" s="555"/>
      <c r="BZ112" s="555"/>
      <c r="CA112" s="555"/>
      <c r="CB112" s="555"/>
      <c r="CC112" s="555">
        <v>28211.3</v>
      </c>
      <c r="CD112" s="555"/>
      <c r="CE112" s="555"/>
      <c r="CF112" s="555"/>
      <c r="CG112" s="555"/>
      <c r="CH112" s="555"/>
      <c r="CI112" s="555"/>
      <c r="CJ112" s="555"/>
      <c r="CK112" s="555"/>
      <c r="CL112" s="555"/>
      <c r="CM112" s="555"/>
      <c r="CN112" s="555"/>
      <c r="CO112" s="555"/>
      <c r="CP112" s="555"/>
      <c r="CQ112" s="555"/>
      <c r="CR112" s="555"/>
      <c r="CS112" s="555"/>
      <c r="CT112" s="555"/>
      <c r="CU112" s="555"/>
      <c r="CV112" s="555">
        <f>6396.9318755+13112.42-4402.2502-4047.8418+7167.4372</f>
        <v>18226.6970755</v>
      </c>
      <c r="CW112" s="555"/>
      <c r="CX112" s="555"/>
      <c r="CY112" s="555"/>
      <c r="CZ112" s="555"/>
      <c r="DA112" s="555"/>
      <c r="DB112" s="555"/>
      <c r="DC112" s="555"/>
      <c r="DD112" s="555"/>
      <c r="DE112" s="555"/>
      <c r="DF112" s="555"/>
      <c r="DG112" s="555"/>
      <c r="DH112" s="555"/>
      <c r="DI112" s="555"/>
      <c r="DJ112" s="555"/>
      <c r="DK112" s="555"/>
      <c r="DL112" s="555"/>
      <c r="DM112" s="555"/>
      <c r="DN112" s="555">
        <f t="shared" si="87"/>
        <v>17360.8</v>
      </c>
      <c r="DO112" s="555"/>
      <c r="DP112" s="555"/>
      <c r="DQ112" s="555"/>
      <c r="DR112" s="555"/>
      <c r="DS112" s="555"/>
      <c r="DT112" s="555"/>
      <c r="DU112" s="555"/>
      <c r="DV112" s="555"/>
      <c r="DW112" s="555"/>
      <c r="DX112" s="555"/>
      <c r="DY112" s="555"/>
      <c r="DZ112" s="555"/>
      <c r="EA112" s="555"/>
      <c r="EB112" s="555"/>
      <c r="EC112" s="555"/>
      <c r="ED112" s="555">
        <f t="shared" si="88"/>
        <v>10850.5</v>
      </c>
      <c r="EE112" s="555"/>
      <c r="EF112" s="555"/>
      <c r="EG112" s="555"/>
      <c r="EH112" s="555"/>
      <c r="EI112" s="555"/>
      <c r="EJ112" s="555"/>
      <c r="EK112" s="555"/>
      <c r="EL112" s="555"/>
      <c r="EM112" s="555"/>
      <c r="EN112" s="555"/>
      <c r="EO112" s="555"/>
      <c r="EP112" s="555"/>
      <c r="EQ112" s="555"/>
      <c r="ER112" s="555"/>
      <c r="ES112" s="555"/>
      <c r="ET112" s="555">
        <f t="shared" si="89"/>
        <v>779999.96490600007</v>
      </c>
      <c r="EU112" s="555"/>
      <c r="EV112" s="555"/>
      <c r="EW112" s="555"/>
      <c r="EX112" s="555"/>
      <c r="EY112" s="555"/>
      <c r="EZ112" s="555"/>
      <c r="FA112" s="555"/>
      <c r="FB112" s="555"/>
      <c r="FC112" s="555"/>
      <c r="FD112" s="555"/>
      <c r="FE112" s="555"/>
      <c r="FF112" s="555"/>
      <c r="FG112" s="555"/>
      <c r="FH112" s="555"/>
      <c r="FI112" s="555"/>
      <c r="FJ112" s="555"/>
      <c r="FK112" s="214"/>
      <c r="FL112" s="214"/>
      <c r="FM112" s="214"/>
      <c r="FN112" s="214"/>
      <c r="FO112" s="547"/>
      <c r="FP112" s="548"/>
      <c r="FQ112" s="548"/>
      <c r="FR112" s="548"/>
      <c r="FS112" s="548"/>
      <c r="FT112" s="548"/>
      <c r="FU112" s="548"/>
      <c r="FV112" s="548"/>
      <c r="FW112" s="548"/>
      <c r="FX112" s="548"/>
      <c r="FY112" s="548"/>
      <c r="FZ112" s="548"/>
      <c r="GA112" s="548"/>
      <c r="GB112" s="548"/>
      <c r="GC112" s="548"/>
      <c r="GD112" s="548"/>
      <c r="GE112" s="548"/>
      <c r="GF112" s="548"/>
      <c r="GG112" s="548"/>
      <c r="GH112" s="214"/>
      <c r="GI112" s="214"/>
      <c r="GJ112" s="214"/>
      <c r="GK112" s="214"/>
      <c r="GL112" s="214"/>
      <c r="GM112" s="214"/>
      <c r="GN112" s="214"/>
      <c r="GO112" s="214"/>
      <c r="GP112" s="214"/>
      <c r="GQ112" s="214"/>
      <c r="GR112" s="214"/>
      <c r="GS112" s="214"/>
      <c r="GT112" s="214"/>
      <c r="GU112" s="214"/>
      <c r="GV112" s="214"/>
      <c r="GW112" s="214"/>
      <c r="GX112" s="214"/>
      <c r="GY112" s="214"/>
      <c r="GZ112" s="214"/>
      <c r="HA112" s="214"/>
      <c r="HB112" s="214"/>
      <c r="HC112" s="214"/>
      <c r="HD112" s="214"/>
      <c r="HE112" s="214"/>
      <c r="HF112" s="214"/>
      <c r="HG112" s="214"/>
      <c r="HH112" s="214"/>
    </row>
    <row r="113" spans="1:216" x14ac:dyDescent="0.2">
      <c r="A113" s="561" t="s">
        <v>673</v>
      </c>
      <c r="B113" s="561"/>
      <c r="C113" s="561"/>
      <c r="D113" s="561"/>
      <c r="E113" s="561"/>
      <c r="F113" s="561"/>
      <c r="G113" s="562" t="s">
        <v>786</v>
      </c>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4"/>
      <c r="AD113" s="559">
        <v>1</v>
      </c>
      <c r="AE113" s="559"/>
      <c r="AF113" s="559"/>
      <c r="AG113" s="559"/>
      <c r="AH113" s="559"/>
      <c r="AI113" s="559"/>
      <c r="AJ113" s="559"/>
      <c r="AK113" s="559"/>
      <c r="AL113" s="559"/>
      <c r="AM113" s="559"/>
      <c r="AN113" s="559"/>
      <c r="AO113" s="559"/>
      <c r="AP113" s="559"/>
      <c r="AQ113" s="559"/>
      <c r="AR113" s="559"/>
      <c r="AS113" s="559"/>
      <c r="AT113" s="555">
        <f t="shared" si="86"/>
        <v>65000</v>
      </c>
      <c r="AU113" s="559"/>
      <c r="AV113" s="559"/>
      <c r="AW113" s="559"/>
      <c r="AX113" s="559"/>
      <c r="AY113" s="559"/>
      <c r="AZ113" s="559"/>
      <c r="BA113" s="559"/>
      <c r="BB113" s="559"/>
      <c r="BC113" s="559"/>
      <c r="BD113" s="559"/>
      <c r="BE113" s="559"/>
      <c r="BF113" s="559"/>
      <c r="BG113" s="559"/>
      <c r="BH113" s="559"/>
      <c r="BI113" s="559"/>
      <c r="BJ113" s="559"/>
      <c r="BK113" s="555">
        <v>18927</v>
      </c>
      <c r="BL113" s="555"/>
      <c r="BM113" s="555"/>
      <c r="BN113" s="555"/>
      <c r="BO113" s="555"/>
      <c r="BP113" s="555"/>
      <c r="BQ113" s="555"/>
      <c r="BR113" s="555"/>
      <c r="BS113" s="555"/>
      <c r="BT113" s="555"/>
      <c r="BU113" s="555"/>
      <c r="BV113" s="555"/>
      <c r="BW113" s="555"/>
      <c r="BX113" s="555"/>
      <c r="BY113" s="555"/>
      <c r="BZ113" s="555"/>
      <c r="CA113" s="555"/>
      <c r="CB113" s="555"/>
      <c r="CC113" s="555">
        <v>31020.3</v>
      </c>
      <c r="CD113" s="555"/>
      <c r="CE113" s="555"/>
      <c r="CF113" s="555"/>
      <c r="CG113" s="555"/>
      <c r="CH113" s="555"/>
      <c r="CI113" s="555"/>
      <c r="CJ113" s="555"/>
      <c r="CK113" s="555"/>
      <c r="CL113" s="555"/>
      <c r="CM113" s="555"/>
      <c r="CN113" s="555"/>
      <c r="CO113" s="555"/>
      <c r="CP113" s="555"/>
      <c r="CQ113" s="555"/>
      <c r="CR113" s="555"/>
      <c r="CS113" s="555"/>
      <c r="CT113" s="555"/>
      <c r="CU113" s="555"/>
      <c r="CV113" s="555">
        <v>15052.7</v>
      </c>
      <c r="CW113" s="555"/>
      <c r="CX113" s="555"/>
      <c r="CY113" s="555"/>
      <c r="CZ113" s="555"/>
      <c r="DA113" s="555"/>
      <c r="DB113" s="555"/>
      <c r="DC113" s="555"/>
      <c r="DD113" s="555"/>
      <c r="DE113" s="555"/>
      <c r="DF113" s="555"/>
      <c r="DG113" s="555"/>
      <c r="DH113" s="555"/>
      <c r="DI113" s="555"/>
      <c r="DJ113" s="555"/>
      <c r="DK113" s="555"/>
      <c r="DL113" s="555"/>
      <c r="DM113" s="555"/>
      <c r="DN113" s="555">
        <f t="shared" si="87"/>
        <v>19089.415384615386</v>
      </c>
      <c r="DO113" s="555"/>
      <c r="DP113" s="555"/>
      <c r="DQ113" s="555"/>
      <c r="DR113" s="555"/>
      <c r="DS113" s="555"/>
      <c r="DT113" s="555"/>
      <c r="DU113" s="555"/>
      <c r="DV113" s="555"/>
      <c r="DW113" s="555"/>
      <c r="DX113" s="555"/>
      <c r="DY113" s="555"/>
      <c r="DZ113" s="555"/>
      <c r="EA113" s="555"/>
      <c r="EB113" s="555"/>
      <c r="EC113" s="555"/>
      <c r="ED113" s="555">
        <f t="shared" si="88"/>
        <v>11930.884615384615</v>
      </c>
      <c r="EE113" s="555"/>
      <c r="EF113" s="555"/>
      <c r="EG113" s="555"/>
      <c r="EH113" s="555"/>
      <c r="EI113" s="555"/>
      <c r="EJ113" s="555"/>
      <c r="EK113" s="555"/>
      <c r="EL113" s="555"/>
      <c r="EM113" s="555"/>
      <c r="EN113" s="555"/>
      <c r="EO113" s="555"/>
      <c r="EP113" s="555"/>
      <c r="EQ113" s="555"/>
      <c r="ER113" s="555"/>
      <c r="ES113" s="555"/>
      <c r="ET113" s="555">
        <f t="shared" si="89"/>
        <v>780000</v>
      </c>
      <c r="EU113" s="555"/>
      <c r="EV113" s="555"/>
      <c r="EW113" s="555"/>
      <c r="EX113" s="555"/>
      <c r="EY113" s="555"/>
      <c r="EZ113" s="555"/>
      <c r="FA113" s="555"/>
      <c r="FB113" s="555"/>
      <c r="FC113" s="555"/>
      <c r="FD113" s="555"/>
      <c r="FE113" s="555"/>
      <c r="FF113" s="555"/>
      <c r="FG113" s="555"/>
      <c r="FH113" s="555"/>
      <c r="FI113" s="555"/>
      <c r="FJ113" s="555"/>
      <c r="FK113" s="214"/>
      <c r="FL113" s="214"/>
      <c r="FM113" s="214"/>
      <c r="FN113" s="214"/>
      <c r="FO113" s="547"/>
      <c r="FP113" s="548"/>
      <c r="FQ113" s="548"/>
      <c r="FR113" s="548"/>
      <c r="FS113" s="548"/>
      <c r="FT113" s="548"/>
      <c r="FU113" s="548"/>
      <c r="FV113" s="548"/>
      <c r="FW113" s="548"/>
      <c r="FX113" s="548"/>
      <c r="FY113" s="548"/>
      <c r="FZ113" s="548"/>
      <c r="GA113" s="548"/>
      <c r="GB113" s="548"/>
      <c r="GC113" s="548"/>
      <c r="GD113" s="548"/>
      <c r="GE113" s="548"/>
      <c r="GF113" s="548"/>
      <c r="GG113" s="548"/>
      <c r="GH113" s="214"/>
      <c r="GI113" s="214"/>
      <c r="GJ113" s="214"/>
      <c r="GK113" s="214"/>
      <c r="GL113" s="214"/>
      <c r="GM113" s="214"/>
      <c r="GN113" s="214"/>
      <c r="GO113" s="214"/>
      <c r="GP113" s="214"/>
      <c r="GQ113" s="214"/>
      <c r="GR113" s="214"/>
      <c r="GS113" s="214"/>
      <c r="GT113" s="214"/>
      <c r="GU113" s="214"/>
      <c r="GV113" s="214"/>
      <c r="GW113" s="214"/>
      <c r="GX113" s="214"/>
      <c r="GY113" s="214"/>
      <c r="GZ113" s="214"/>
      <c r="HA113" s="214"/>
      <c r="HB113" s="214"/>
      <c r="HC113" s="214"/>
      <c r="HD113" s="214"/>
      <c r="HE113" s="214"/>
      <c r="HF113" s="214"/>
      <c r="HG113" s="214"/>
      <c r="HH113" s="214"/>
    </row>
    <row r="114" spans="1:216" x14ac:dyDescent="0.2">
      <c r="A114" s="561" t="s">
        <v>674</v>
      </c>
      <c r="B114" s="561"/>
      <c r="C114" s="561"/>
      <c r="D114" s="561"/>
      <c r="E114" s="561"/>
      <c r="F114" s="561"/>
      <c r="G114" s="562" t="s">
        <v>787</v>
      </c>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4"/>
      <c r="AD114" s="559">
        <v>0.5</v>
      </c>
      <c r="AE114" s="559"/>
      <c r="AF114" s="559"/>
      <c r="AG114" s="559"/>
      <c r="AH114" s="559"/>
      <c r="AI114" s="559"/>
      <c r="AJ114" s="559"/>
      <c r="AK114" s="559"/>
      <c r="AL114" s="559"/>
      <c r="AM114" s="559"/>
      <c r="AN114" s="559"/>
      <c r="AO114" s="559"/>
      <c r="AP114" s="559"/>
      <c r="AQ114" s="559"/>
      <c r="AR114" s="559"/>
      <c r="AS114" s="559"/>
      <c r="AT114" s="555">
        <f t="shared" si="86"/>
        <v>64999.997075500003</v>
      </c>
      <c r="AU114" s="559"/>
      <c r="AV114" s="559"/>
      <c r="AW114" s="559"/>
      <c r="AX114" s="559"/>
      <c r="AY114" s="559"/>
      <c r="AZ114" s="559"/>
      <c r="BA114" s="559"/>
      <c r="BB114" s="559"/>
      <c r="BC114" s="559"/>
      <c r="BD114" s="559"/>
      <c r="BE114" s="559"/>
      <c r="BF114" s="559"/>
      <c r="BG114" s="559"/>
      <c r="BH114" s="559"/>
      <c r="BI114" s="559"/>
      <c r="BJ114" s="559"/>
      <c r="BK114" s="555">
        <v>18562</v>
      </c>
      <c r="BL114" s="555"/>
      <c r="BM114" s="555"/>
      <c r="BN114" s="555"/>
      <c r="BO114" s="555"/>
      <c r="BP114" s="555"/>
      <c r="BQ114" s="555"/>
      <c r="BR114" s="555"/>
      <c r="BS114" s="555"/>
      <c r="BT114" s="555"/>
      <c r="BU114" s="555"/>
      <c r="BV114" s="555"/>
      <c r="BW114" s="555"/>
      <c r="BX114" s="555"/>
      <c r="BY114" s="555"/>
      <c r="BZ114" s="555"/>
      <c r="CA114" s="555"/>
      <c r="CB114" s="555"/>
      <c r="CC114" s="555">
        <v>30211.3</v>
      </c>
      <c r="CD114" s="555"/>
      <c r="CE114" s="555"/>
      <c r="CF114" s="555"/>
      <c r="CG114" s="555"/>
      <c r="CH114" s="555"/>
      <c r="CI114" s="555"/>
      <c r="CJ114" s="555"/>
      <c r="CK114" s="555"/>
      <c r="CL114" s="555"/>
      <c r="CM114" s="555"/>
      <c r="CN114" s="555"/>
      <c r="CO114" s="555"/>
      <c r="CP114" s="555"/>
      <c r="CQ114" s="555"/>
      <c r="CR114" s="555"/>
      <c r="CS114" s="555"/>
      <c r="CT114" s="555"/>
      <c r="CU114" s="555"/>
      <c r="CV114" s="555">
        <v>16226.6970755</v>
      </c>
      <c r="CW114" s="555"/>
      <c r="CX114" s="555"/>
      <c r="CY114" s="555"/>
      <c r="CZ114" s="555"/>
      <c r="DA114" s="555"/>
      <c r="DB114" s="555"/>
      <c r="DC114" s="555"/>
      <c r="DD114" s="555"/>
      <c r="DE114" s="555"/>
      <c r="DF114" s="555"/>
      <c r="DG114" s="555"/>
      <c r="DH114" s="555"/>
      <c r="DI114" s="555"/>
      <c r="DJ114" s="555"/>
      <c r="DK114" s="555"/>
      <c r="DL114" s="555"/>
      <c r="DM114" s="555"/>
      <c r="DN114" s="555">
        <f t="shared" si="87"/>
        <v>18591.56923076923</v>
      </c>
      <c r="DO114" s="555"/>
      <c r="DP114" s="555"/>
      <c r="DQ114" s="555"/>
      <c r="DR114" s="555"/>
      <c r="DS114" s="555"/>
      <c r="DT114" s="555"/>
      <c r="DU114" s="555"/>
      <c r="DV114" s="555"/>
      <c r="DW114" s="555"/>
      <c r="DX114" s="555"/>
      <c r="DY114" s="555"/>
      <c r="DZ114" s="555"/>
      <c r="EA114" s="555"/>
      <c r="EB114" s="555"/>
      <c r="EC114" s="555"/>
      <c r="ED114" s="555">
        <f t="shared" si="88"/>
        <v>11619.730769230768</v>
      </c>
      <c r="EE114" s="555"/>
      <c r="EF114" s="555"/>
      <c r="EG114" s="555"/>
      <c r="EH114" s="555"/>
      <c r="EI114" s="555"/>
      <c r="EJ114" s="555"/>
      <c r="EK114" s="555"/>
      <c r="EL114" s="555"/>
      <c r="EM114" s="555"/>
      <c r="EN114" s="555"/>
      <c r="EO114" s="555"/>
      <c r="EP114" s="555"/>
      <c r="EQ114" s="555"/>
      <c r="ER114" s="555"/>
      <c r="ES114" s="555"/>
      <c r="ET114" s="555">
        <f t="shared" si="89"/>
        <v>389999.98245300003</v>
      </c>
      <c r="EU114" s="555"/>
      <c r="EV114" s="555"/>
      <c r="EW114" s="555"/>
      <c r="EX114" s="555"/>
      <c r="EY114" s="555"/>
      <c r="EZ114" s="555"/>
      <c r="FA114" s="555"/>
      <c r="FB114" s="555"/>
      <c r="FC114" s="555"/>
      <c r="FD114" s="555"/>
      <c r="FE114" s="555"/>
      <c r="FF114" s="555"/>
      <c r="FG114" s="555"/>
      <c r="FH114" s="555"/>
      <c r="FI114" s="555"/>
      <c r="FJ114" s="555"/>
      <c r="FK114" s="214"/>
      <c r="FL114" s="214"/>
      <c r="FM114" s="214"/>
      <c r="FN114" s="214"/>
      <c r="FO114" s="547"/>
      <c r="FP114" s="548"/>
      <c r="FQ114" s="548"/>
      <c r="FR114" s="548"/>
      <c r="FS114" s="548"/>
      <c r="FT114" s="548"/>
      <c r="FU114" s="548"/>
      <c r="FV114" s="548"/>
      <c r="FW114" s="548"/>
      <c r="FX114" s="548"/>
      <c r="FY114" s="548"/>
      <c r="FZ114" s="548"/>
      <c r="GA114" s="548"/>
      <c r="GB114" s="548"/>
      <c r="GC114" s="548"/>
      <c r="GD114" s="548"/>
      <c r="GE114" s="548"/>
      <c r="GF114" s="548"/>
      <c r="GG114" s="548"/>
      <c r="GH114" s="214"/>
      <c r="GI114" s="214"/>
      <c r="GJ114" s="214"/>
      <c r="GK114" s="214"/>
      <c r="GL114" s="214"/>
      <c r="GM114" s="214"/>
      <c r="GN114" s="214"/>
      <c r="GO114" s="214"/>
      <c r="GP114" s="214"/>
      <c r="GQ114" s="214"/>
      <c r="GR114" s="214"/>
      <c r="GS114" s="214"/>
      <c r="GT114" s="214"/>
      <c r="GU114" s="214"/>
      <c r="GV114" s="214"/>
      <c r="GW114" s="214"/>
      <c r="GX114" s="214"/>
      <c r="GY114" s="214"/>
      <c r="GZ114" s="214"/>
      <c r="HA114" s="214"/>
      <c r="HB114" s="214"/>
      <c r="HC114" s="214"/>
      <c r="HD114" s="214"/>
      <c r="HE114" s="214"/>
      <c r="HF114" s="214"/>
      <c r="HG114" s="214"/>
      <c r="HH114" s="214"/>
    </row>
    <row r="115" spans="1:216" x14ac:dyDescent="0.2">
      <c r="A115" s="561" t="s">
        <v>675</v>
      </c>
      <c r="B115" s="561"/>
      <c r="C115" s="561"/>
      <c r="D115" s="561"/>
      <c r="E115" s="561"/>
      <c r="F115" s="561"/>
      <c r="G115" s="562" t="s">
        <v>788</v>
      </c>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4"/>
      <c r="AD115" s="559">
        <v>1</v>
      </c>
      <c r="AE115" s="559"/>
      <c r="AF115" s="559"/>
      <c r="AG115" s="559"/>
      <c r="AH115" s="559"/>
      <c r="AI115" s="559"/>
      <c r="AJ115" s="559"/>
      <c r="AK115" s="559"/>
      <c r="AL115" s="559"/>
      <c r="AM115" s="559"/>
      <c r="AN115" s="559"/>
      <c r="AO115" s="559"/>
      <c r="AP115" s="559"/>
      <c r="AQ115" s="559"/>
      <c r="AR115" s="559"/>
      <c r="AS115" s="559"/>
      <c r="AT115" s="555">
        <f t="shared" si="86"/>
        <v>44256.6</v>
      </c>
      <c r="AU115" s="559"/>
      <c r="AV115" s="559"/>
      <c r="AW115" s="559"/>
      <c r="AX115" s="559"/>
      <c r="AY115" s="559"/>
      <c r="AZ115" s="559"/>
      <c r="BA115" s="559"/>
      <c r="BB115" s="559"/>
      <c r="BC115" s="559"/>
      <c r="BD115" s="559"/>
      <c r="BE115" s="559"/>
      <c r="BF115" s="559"/>
      <c r="BG115" s="559"/>
      <c r="BH115" s="559"/>
      <c r="BI115" s="559"/>
      <c r="BJ115" s="559"/>
      <c r="BK115" s="555">
        <v>10456</v>
      </c>
      <c r="BL115" s="555"/>
      <c r="BM115" s="555"/>
      <c r="BN115" s="555"/>
      <c r="BO115" s="555"/>
      <c r="BP115" s="555"/>
      <c r="BQ115" s="555"/>
      <c r="BR115" s="555"/>
      <c r="BS115" s="555"/>
      <c r="BT115" s="555"/>
      <c r="BU115" s="555"/>
      <c r="BV115" s="555"/>
      <c r="BW115" s="555"/>
      <c r="BX115" s="555"/>
      <c r="BY115" s="555"/>
      <c r="BZ115" s="555"/>
      <c r="CA115" s="555"/>
      <c r="CB115" s="555"/>
      <c r="CC115" s="555">
        <v>20307.599999999999</v>
      </c>
      <c r="CD115" s="555"/>
      <c r="CE115" s="555"/>
      <c r="CF115" s="555"/>
      <c r="CG115" s="555"/>
      <c r="CH115" s="555"/>
      <c r="CI115" s="555"/>
      <c r="CJ115" s="555"/>
      <c r="CK115" s="555"/>
      <c r="CL115" s="555"/>
      <c r="CM115" s="555"/>
      <c r="CN115" s="555"/>
      <c r="CO115" s="555"/>
      <c r="CP115" s="555"/>
      <c r="CQ115" s="555"/>
      <c r="CR115" s="555"/>
      <c r="CS115" s="555"/>
      <c r="CT115" s="555"/>
      <c r="CU115" s="555"/>
      <c r="CV115" s="555">
        <v>13493</v>
      </c>
      <c r="CW115" s="555"/>
      <c r="CX115" s="555"/>
      <c r="CY115" s="555"/>
      <c r="CZ115" s="555"/>
      <c r="DA115" s="555"/>
      <c r="DB115" s="555"/>
      <c r="DC115" s="555"/>
      <c r="DD115" s="555"/>
      <c r="DE115" s="555"/>
      <c r="DF115" s="555"/>
      <c r="DG115" s="555"/>
      <c r="DH115" s="555"/>
      <c r="DI115" s="555"/>
      <c r="DJ115" s="555"/>
      <c r="DK115" s="555"/>
      <c r="DL115" s="555"/>
      <c r="DM115" s="555"/>
      <c r="DN115" s="555">
        <f t="shared" si="87"/>
        <v>12496.984615384616</v>
      </c>
      <c r="DO115" s="555"/>
      <c r="DP115" s="555"/>
      <c r="DQ115" s="555"/>
      <c r="DR115" s="555"/>
      <c r="DS115" s="555"/>
      <c r="DT115" s="555"/>
      <c r="DU115" s="555"/>
      <c r="DV115" s="555"/>
      <c r="DW115" s="555"/>
      <c r="DX115" s="555"/>
      <c r="DY115" s="555"/>
      <c r="DZ115" s="555"/>
      <c r="EA115" s="555"/>
      <c r="EB115" s="555"/>
      <c r="EC115" s="555"/>
      <c r="ED115" s="555">
        <f t="shared" si="88"/>
        <v>7810.6153846153838</v>
      </c>
      <c r="EE115" s="555"/>
      <c r="EF115" s="555"/>
      <c r="EG115" s="555"/>
      <c r="EH115" s="555"/>
      <c r="EI115" s="555"/>
      <c r="EJ115" s="555"/>
      <c r="EK115" s="555"/>
      <c r="EL115" s="555"/>
      <c r="EM115" s="555"/>
      <c r="EN115" s="555"/>
      <c r="EO115" s="555"/>
      <c r="EP115" s="555"/>
      <c r="EQ115" s="555"/>
      <c r="ER115" s="555"/>
      <c r="ES115" s="555"/>
      <c r="ET115" s="555">
        <f t="shared" si="89"/>
        <v>531079.19999999995</v>
      </c>
      <c r="EU115" s="555"/>
      <c r="EV115" s="555"/>
      <c r="EW115" s="555"/>
      <c r="EX115" s="555"/>
      <c r="EY115" s="555"/>
      <c r="EZ115" s="555"/>
      <c r="FA115" s="555"/>
      <c r="FB115" s="555"/>
      <c r="FC115" s="555"/>
      <c r="FD115" s="555"/>
      <c r="FE115" s="555"/>
      <c r="FF115" s="555"/>
      <c r="FG115" s="555"/>
      <c r="FH115" s="555"/>
      <c r="FI115" s="555"/>
      <c r="FJ115" s="555"/>
      <c r="FK115" s="214"/>
      <c r="FL115" s="214"/>
      <c r="FM115" s="214"/>
      <c r="FN115" s="214"/>
      <c r="FO115" s="547"/>
      <c r="FP115" s="548"/>
      <c r="FQ115" s="548"/>
      <c r="FR115" s="548"/>
      <c r="FS115" s="548"/>
      <c r="FT115" s="548"/>
      <c r="FU115" s="548"/>
      <c r="FV115" s="548"/>
      <c r="FW115" s="548"/>
      <c r="FX115" s="548"/>
      <c r="FY115" s="548"/>
      <c r="FZ115" s="548"/>
      <c r="GA115" s="548"/>
      <c r="GB115" s="548"/>
      <c r="GC115" s="548"/>
      <c r="GD115" s="548"/>
      <c r="GE115" s="548"/>
      <c r="GF115" s="548"/>
      <c r="GG115" s="548"/>
      <c r="GH115" s="214"/>
      <c r="GI115" s="214"/>
      <c r="GJ115" s="214"/>
      <c r="GK115" s="214"/>
      <c r="GL115" s="214"/>
      <c r="GM115" s="214"/>
      <c r="GN115" s="214"/>
      <c r="GO115" s="214"/>
      <c r="GP115" s="214"/>
      <c r="GQ115" s="214"/>
      <c r="GR115" s="214"/>
      <c r="GS115" s="214"/>
      <c r="GT115" s="214"/>
      <c r="GU115" s="214"/>
      <c r="GV115" s="214"/>
      <c r="GW115" s="214"/>
      <c r="GX115" s="214"/>
      <c r="GY115" s="214"/>
      <c r="GZ115" s="214"/>
      <c r="HA115" s="214"/>
      <c r="HB115" s="214"/>
      <c r="HC115" s="214"/>
      <c r="HD115" s="214"/>
      <c r="HE115" s="214"/>
      <c r="HF115" s="214"/>
      <c r="HG115" s="214"/>
      <c r="HH115" s="214"/>
    </row>
    <row r="116" spans="1:216" x14ac:dyDescent="0.2">
      <c r="A116" s="561" t="s">
        <v>676</v>
      </c>
      <c r="B116" s="561"/>
      <c r="C116" s="561"/>
      <c r="D116" s="561"/>
      <c r="E116" s="561"/>
      <c r="F116" s="561"/>
      <c r="G116" s="562" t="s">
        <v>789</v>
      </c>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4"/>
      <c r="AD116" s="559">
        <v>1</v>
      </c>
      <c r="AE116" s="559"/>
      <c r="AF116" s="559"/>
      <c r="AG116" s="559"/>
      <c r="AH116" s="559"/>
      <c r="AI116" s="559"/>
      <c r="AJ116" s="559"/>
      <c r="AK116" s="559"/>
      <c r="AL116" s="559"/>
      <c r="AM116" s="559"/>
      <c r="AN116" s="559"/>
      <c r="AO116" s="559"/>
      <c r="AP116" s="559"/>
      <c r="AQ116" s="559"/>
      <c r="AR116" s="559"/>
      <c r="AS116" s="559"/>
      <c r="AT116" s="555">
        <f t="shared" si="86"/>
        <v>44256.6</v>
      </c>
      <c r="AU116" s="559"/>
      <c r="AV116" s="559"/>
      <c r="AW116" s="559"/>
      <c r="AX116" s="559"/>
      <c r="AY116" s="559"/>
      <c r="AZ116" s="559"/>
      <c r="BA116" s="559"/>
      <c r="BB116" s="559"/>
      <c r="BC116" s="559"/>
      <c r="BD116" s="559"/>
      <c r="BE116" s="559"/>
      <c r="BF116" s="559"/>
      <c r="BG116" s="559"/>
      <c r="BH116" s="559"/>
      <c r="BI116" s="559"/>
      <c r="BJ116" s="559"/>
      <c r="BK116" s="555">
        <v>8574</v>
      </c>
      <c r="BL116" s="555"/>
      <c r="BM116" s="555"/>
      <c r="BN116" s="555"/>
      <c r="BO116" s="555"/>
      <c r="BP116" s="555"/>
      <c r="BQ116" s="555"/>
      <c r="BR116" s="555"/>
      <c r="BS116" s="555"/>
      <c r="BT116" s="555"/>
      <c r="BU116" s="555"/>
      <c r="BV116" s="555"/>
      <c r="BW116" s="555"/>
      <c r="BX116" s="555"/>
      <c r="BY116" s="555"/>
      <c r="BZ116" s="555"/>
      <c r="CA116" s="555"/>
      <c r="CB116" s="555"/>
      <c r="CC116" s="555">
        <v>21089.599999999999</v>
      </c>
      <c r="CD116" s="555"/>
      <c r="CE116" s="555"/>
      <c r="CF116" s="555"/>
      <c r="CG116" s="555"/>
      <c r="CH116" s="555"/>
      <c r="CI116" s="555"/>
      <c r="CJ116" s="555"/>
      <c r="CK116" s="555"/>
      <c r="CL116" s="555"/>
      <c r="CM116" s="555"/>
      <c r="CN116" s="555"/>
      <c r="CO116" s="555"/>
      <c r="CP116" s="555"/>
      <c r="CQ116" s="555"/>
      <c r="CR116" s="555"/>
      <c r="CS116" s="555"/>
      <c r="CT116" s="555"/>
      <c r="CU116" s="555"/>
      <c r="CV116" s="555">
        <v>14593</v>
      </c>
      <c r="CW116" s="555"/>
      <c r="CX116" s="555"/>
      <c r="CY116" s="555"/>
      <c r="CZ116" s="555"/>
      <c r="DA116" s="555"/>
      <c r="DB116" s="555"/>
      <c r="DC116" s="555"/>
      <c r="DD116" s="555"/>
      <c r="DE116" s="555"/>
      <c r="DF116" s="555"/>
      <c r="DG116" s="555"/>
      <c r="DH116" s="555"/>
      <c r="DI116" s="555"/>
      <c r="DJ116" s="555"/>
      <c r="DK116" s="555"/>
      <c r="DL116" s="555"/>
      <c r="DM116" s="555"/>
      <c r="DN116" s="555">
        <f t="shared" si="87"/>
        <v>12978.215384615383</v>
      </c>
      <c r="DO116" s="555"/>
      <c r="DP116" s="555"/>
      <c r="DQ116" s="555"/>
      <c r="DR116" s="555"/>
      <c r="DS116" s="555"/>
      <c r="DT116" s="555"/>
      <c r="DU116" s="555"/>
      <c r="DV116" s="555"/>
      <c r="DW116" s="555"/>
      <c r="DX116" s="555"/>
      <c r="DY116" s="555"/>
      <c r="DZ116" s="555"/>
      <c r="EA116" s="555"/>
      <c r="EB116" s="555"/>
      <c r="EC116" s="555"/>
      <c r="ED116" s="555">
        <f t="shared" si="88"/>
        <v>8111.3846153846143</v>
      </c>
      <c r="EE116" s="555"/>
      <c r="EF116" s="555"/>
      <c r="EG116" s="555"/>
      <c r="EH116" s="555"/>
      <c r="EI116" s="555"/>
      <c r="EJ116" s="555"/>
      <c r="EK116" s="555"/>
      <c r="EL116" s="555"/>
      <c r="EM116" s="555"/>
      <c r="EN116" s="555"/>
      <c r="EO116" s="555"/>
      <c r="EP116" s="555"/>
      <c r="EQ116" s="555"/>
      <c r="ER116" s="555"/>
      <c r="ES116" s="555"/>
      <c r="ET116" s="555">
        <f t="shared" si="89"/>
        <v>531079.19999999995</v>
      </c>
      <c r="EU116" s="555"/>
      <c r="EV116" s="555"/>
      <c r="EW116" s="555"/>
      <c r="EX116" s="555"/>
      <c r="EY116" s="555"/>
      <c r="EZ116" s="555"/>
      <c r="FA116" s="555"/>
      <c r="FB116" s="555"/>
      <c r="FC116" s="555"/>
      <c r="FD116" s="555"/>
      <c r="FE116" s="555"/>
      <c r="FF116" s="555"/>
      <c r="FG116" s="555"/>
      <c r="FH116" s="555"/>
      <c r="FI116" s="555"/>
      <c r="FJ116" s="555"/>
      <c r="FK116" s="214"/>
      <c r="FL116" s="214"/>
      <c r="FM116" s="214"/>
      <c r="FN116" s="214"/>
      <c r="FO116" s="547"/>
      <c r="FP116" s="548"/>
      <c r="FQ116" s="548"/>
      <c r="FR116" s="548"/>
      <c r="FS116" s="548"/>
      <c r="FT116" s="548"/>
      <c r="FU116" s="548"/>
      <c r="FV116" s="548"/>
      <c r="FW116" s="548"/>
      <c r="FX116" s="548"/>
      <c r="FY116" s="548"/>
      <c r="FZ116" s="548"/>
      <c r="GA116" s="548"/>
      <c r="GB116" s="548"/>
      <c r="GC116" s="548"/>
      <c r="GD116" s="548"/>
      <c r="GE116" s="548"/>
      <c r="GF116" s="548"/>
      <c r="GG116" s="548"/>
      <c r="GH116" s="214"/>
      <c r="GI116" s="214"/>
      <c r="GJ116" s="214"/>
      <c r="GK116" s="214"/>
      <c r="GL116" s="214"/>
      <c r="GM116" s="214"/>
      <c r="GN116" s="214"/>
      <c r="GO116" s="214"/>
      <c r="GP116" s="214"/>
      <c r="GQ116" s="214"/>
      <c r="GR116" s="214"/>
      <c r="GS116" s="214"/>
      <c r="GT116" s="214"/>
      <c r="GU116" s="214"/>
      <c r="GV116" s="214"/>
      <c r="GW116" s="214"/>
      <c r="GX116" s="214"/>
      <c r="GY116" s="214"/>
      <c r="GZ116" s="214"/>
      <c r="HA116" s="214"/>
      <c r="HB116" s="214"/>
      <c r="HC116" s="214"/>
      <c r="HD116" s="214"/>
      <c r="HE116" s="214"/>
      <c r="HF116" s="214"/>
      <c r="HG116" s="214"/>
      <c r="HH116" s="214"/>
    </row>
    <row r="117" spans="1:216" x14ac:dyDescent="0.2">
      <c r="A117" s="561" t="s">
        <v>677</v>
      </c>
      <c r="B117" s="561"/>
      <c r="C117" s="561"/>
      <c r="D117" s="561"/>
      <c r="E117" s="561"/>
      <c r="F117" s="561"/>
      <c r="G117" s="562" t="s">
        <v>790</v>
      </c>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4"/>
      <c r="AD117" s="559">
        <v>2.5</v>
      </c>
      <c r="AE117" s="559"/>
      <c r="AF117" s="559"/>
      <c r="AG117" s="559"/>
      <c r="AH117" s="559"/>
      <c r="AI117" s="559"/>
      <c r="AJ117" s="559"/>
      <c r="AK117" s="559"/>
      <c r="AL117" s="559"/>
      <c r="AM117" s="559"/>
      <c r="AN117" s="559"/>
      <c r="AO117" s="559"/>
      <c r="AP117" s="559"/>
      <c r="AQ117" s="559"/>
      <c r="AR117" s="559"/>
      <c r="AS117" s="559"/>
      <c r="AT117" s="555">
        <f t="shared" si="86"/>
        <v>44256.6</v>
      </c>
      <c r="AU117" s="559"/>
      <c r="AV117" s="559"/>
      <c r="AW117" s="559"/>
      <c r="AX117" s="559"/>
      <c r="AY117" s="559"/>
      <c r="AZ117" s="559"/>
      <c r="BA117" s="559"/>
      <c r="BB117" s="559"/>
      <c r="BC117" s="559"/>
      <c r="BD117" s="559"/>
      <c r="BE117" s="559"/>
      <c r="BF117" s="559"/>
      <c r="BG117" s="559"/>
      <c r="BH117" s="559"/>
      <c r="BI117" s="559"/>
      <c r="BJ117" s="559"/>
      <c r="BK117" s="555">
        <v>10697</v>
      </c>
      <c r="BL117" s="555"/>
      <c r="BM117" s="555"/>
      <c r="BN117" s="555"/>
      <c r="BO117" s="555"/>
      <c r="BP117" s="555"/>
      <c r="BQ117" s="555"/>
      <c r="BR117" s="555"/>
      <c r="BS117" s="555"/>
      <c r="BT117" s="555"/>
      <c r="BU117" s="555"/>
      <c r="BV117" s="555"/>
      <c r="BW117" s="555"/>
      <c r="BX117" s="555"/>
      <c r="BY117" s="555"/>
      <c r="BZ117" s="555"/>
      <c r="CA117" s="555"/>
      <c r="CB117" s="555"/>
      <c r="CC117" s="555">
        <v>20086.599999999999</v>
      </c>
      <c r="CD117" s="555"/>
      <c r="CE117" s="555"/>
      <c r="CF117" s="555"/>
      <c r="CG117" s="555"/>
      <c r="CH117" s="555"/>
      <c r="CI117" s="555"/>
      <c r="CJ117" s="555"/>
      <c r="CK117" s="555"/>
      <c r="CL117" s="555"/>
      <c r="CM117" s="555"/>
      <c r="CN117" s="555"/>
      <c r="CO117" s="555"/>
      <c r="CP117" s="555"/>
      <c r="CQ117" s="555"/>
      <c r="CR117" s="555"/>
      <c r="CS117" s="555"/>
      <c r="CT117" s="555"/>
      <c r="CU117" s="555"/>
      <c r="CV117" s="555">
        <v>13473</v>
      </c>
      <c r="CW117" s="555"/>
      <c r="CX117" s="555"/>
      <c r="CY117" s="555"/>
      <c r="CZ117" s="555"/>
      <c r="DA117" s="555"/>
      <c r="DB117" s="555"/>
      <c r="DC117" s="555"/>
      <c r="DD117" s="555"/>
      <c r="DE117" s="555"/>
      <c r="DF117" s="555"/>
      <c r="DG117" s="555"/>
      <c r="DH117" s="555"/>
      <c r="DI117" s="555"/>
      <c r="DJ117" s="555"/>
      <c r="DK117" s="555"/>
      <c r="DL117" s="555"/>
      <c r="DM117" s="555"/>
      <c r="DN117" s="555">
        <f t="shared" si="87"/>
        <v>12360.984615384616</v>
      </c>
      <c r="DO117" s="555"/>
      <c r="DP117" s="555"/>
      <c r="DQ117" s="555"/>
      <c r="DR117" s="555"/>
      <c r="DS117" s="555"/>
      <c r="DT117" s="555"/>
      <c r="DU117" s="555"/>
      <c r="DV117" s="555"/>
      <c r="DW117" s="555"/>
      <c r="DX117" s="555"/>
      <c r="DY117" s="555"/>
      <c r="DZ117" s="555"/>
      <c r="EA117" s="555"/>
      <c r="EB117" s="555"/>
      <c r="EC117" s="555"/>
      <c r="ED117" s="555">
        <f t="shared" si="88"/>
        <v>7725.6153846153838</v>
      </c>
      <c r="EE117" s="555"/>
      <c r="EF117" s="555"/>
      <c r="EG117" s="555"/>
      <c r="EH117" s="555"/>
      <c r="EI117" s="555"/>
      <c r="EJ117" s="555"/>
      <c r="EK117" s="555"/>
      <c r="EL117" s="555"/>
      <c r="EM117" s="555"/>
      <c r="EN117" s="555"/>
      <c r="EO117" s="555"/>
      <c r="EP117" s="555"/>
      <c r="EQ117" s="555"/>
      <c r="ER117" s="555"/>
      <c r="ES117" s="555"/>
      <c r="ET117" s="555">
        <f t="shared" si="89"/>
        <v>1327698</v>
      </c>
      <c r="EU117" s="555"/>
      <c r="EV117" s="555"/>
      <c r="EW117" s="555"/>
      <c r="EX117" s="555"/>
      <c r="EY117" s="555"/>
      <c r="EZ117" s="555"/>
      <c r="FA117" s="555"/>
      <c r="FB117" s="555"/>
      <c r="FC117" s="555"/>
      <c r="FD117" s="555"/>
      <c r="FE117" s="555"/>
      <c r="FF117" s="555"/>
      <c r="FG117" s="555"/>
      <c r="FH117" s="555"/>
      <c r="FI117" s="555"/>
      <c r="FJ117" s="555"/>
      <c r="FK117" s="214"/>
      <c r="FL117" s="214"/>
      <c r="FM117" s="214"/>
      <c r="FN117" s="214"/>
      <c r="FO117" s="547"/>
      <c r="FP117" s="548"/>
      <c r="FQ117" s="548"/>
      <c r="FR117" s="548"/>
      <c r="FS117" s="548"/>
      <c r="FT117" s="548"/>
      <c r="FU117" s="548"/>
      <c r="FV117" s="548"/>
      <c r="FW117" s="548"/>
      <c r="FX117" s="548"/>
      <c r="FY117" s="548"/>
      <c r="FZ117" s="548"/>
      <c r="GA117" s="548"/>
      <c r="GB117" s="548"/>
      <c r="GC117" s="548"/>
      <c r="GD117" s="548"/>
      <c r="GE117" s="548"/>
      <c r="GF117" s="548"/>
      <c r="GG117" s="548"/>
      <c r="GH117" s="214"/>
      <c r="GI117" s="214"/>
      <c r="GJ117" s="214"/>
      <c r="GK117" s="214"/>
      <c r="GL117" s="214"/>
      <c r="GM117" s="214"/>
      <c r="GN117" s="214"/>
      <c r="GO117" s="214"/>
      <c r="GP117" s="214"/>
      <c r="GQ117" s="214"/>
      <c r="GR117" s="214"/>
      <c r="GS117" s="214"/>
      <c r="GT117" s="214"/>
      <c r="GU117" s="214"/>
      <c r="GV117" s="214"/>
      <c r="GW117" s="214"/>
      <c r="GX117" s="214"/>
      <c r="GY117" s="214"/>
      <c r="GZ117" s="214"/>
      <c r="HA117" s="214"/>
      <c r="HB117" s="214"/>
      <c r="HC117" s="214"/>
      <c r="HD117" s="214"/>
      <c r="HE117" s="214"/>
      <c r="HF117" s="214"/>
      <c r="HG117" s="214"/>
      <c r="HH117" s="214"/>
    </row>
    <row r="118" spans="1:216" x14ac:dyDescent="0.2">
      <c r="A118" s="561" t="s">
        <v>678</v>
      </c>
      <c r="B118" s="561"/>
      <c r="C118" s="561"/>
      <c r="D118" s="561"/>
      <c r="E118" s="561"/>
      <c r="F118" s="561"/>
      <c r="G118" s="562" t="s">
        <v>791</v>
      </c>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4"/>
      <c r="AD118" s="559">
        <v>5</v>
      </c>
      <c r="AE118" s="559"/>
      <c r="AF118" s="559"/>
      <c r="AG118" s="559"/>
      <c r="AH118" s="559"/>
      <c r="AI118" s="559"/>
      <c r="AJ118" s="559"/>
      <c r="AK118" s="559"/>
      <c r="AL118" s="559"/>
      <c r="AM118" s="559"/>
      <c r="AN118" s="559"/>
      <c r="AO118" s="559"/>
      <c r="AP118" s="559"/>
      <c r="AQ118" s="559"/>
      <c r="AR118" s="559"/>
      <c r="AS118" s="559"/>
      <c r="AT118" s="555">
        <f t="shared" si="86"/>
        <v>44256.6</v>
      </c>
      <c r="AU118" s="559"/>
      <c r="AV118" s="559"/>
      <c r="AW118" s="559"/>
      <c r="AX118" s="559"/>
      <c r="AY118" s="559"/>
      <c r="AZ118" s="559"/>
      <c r="BA118" s="559"/>
      <c r="BB118" s="559"/>
      <c r="BC118" s="559"/>
      <c r="BD118" s="559"/>
      <c r="BE118" s="559"/>
      <c r="BF118" s="559"/>
      <c r="BG118" s="559"/>
      <c r="BH118" s="559"/>
      <c r="BI118" s="559"/>
      <c r="BJ118" s="559"/>
      <c r="BK118" s="555">
        <v>8574</v>
      </c>
      <c r="BL118" s="555"/>
      <c r="BM118" s="555"/>
      <c r="BN118" s="555"/>
      <c r="BO118" s="555"/>
      <c r="BP118" s="555"/>
      <c r="BQ118" s="555"/>
      <c r="BR118" s="555"/>
      <c r="BS118" s="555"/>
      <c r="BT118" s="555"/>
      <c r="BU118" s="555"/>
      <c r="BV118" s="555"/>
      <c r="BW118" s="555"/>
      <c r="BX118" s="555"/>
      <c r="BY118" s="555"/>
      <c r="BZ118" s="555"/>
      <c r="CA118" s="555"/>
      <c r="CB118" s="555"/>
      <c r="CC118" s="555">
        <v>21089.599999999999</v>
      </c>
      <c r="CD118" s="555"/>
      <c r="CE118" s="555"/>
      <c r="CF118" s="555"/>
      <c r="CG118" s="555"/>
      <c r="CH118" s="555"/>
      <c r="CI118" s="555"/>
      <c r="CJ118" s="555"/>
      <c r="CK118" s="555"/>
      <c r="CL118" s="555"/>
      <c r="CM118" s="555"/>
      <c r="CN118" s="555"/>
      <c r="CO118" s="555"/>
      <c r="CP118" s="555"/>
      <c r="CQ118" s="555"/>
      <c r="CR118" s="555"/>
      <c r="CS118" s="555"/>
      <c r="CT118" s="555"/>
      <c r="CU118" s="555"/>
      <c r="CV118" s="555">
        <v>14593</v>
      </c>
      <c r="CW118" s="555"/>
      <c r="CX118" s="555"/>
      <c r="CY118" s="555"/>
      <c r="CZ118" s="555"/>
      <c r="DA118" s="555"/>
      <c r="DB118" s="555"/>
      <c r="DC118" s="555"/>
      <c r="DD118" s="555"/>
      <c r="DE118" s="555"/>
      <c r="DF118" s="555"/>
      <c r="DG118" s="555"/>
      <c r="DH118" s="555"/>
      <c r="DI118" s="555"/>
      <c r="DJ118" s="555"/>
      <c r="DK118" s="555"/>
      <c r="DL118" s="555"/>
      <c r="DM118" s="555"/>
      <c r="DN118" s="555">
        <f t="shared" si="87"/>
        <v>12978.215384615383</v>
      </c>
      <c r="DO118" s="555"/>
      <c r="DP118" s="555"/>
      <c r="DQ118" s="555"/>
      <c r="DR118" s="555"/>
      <c r="DS118" s="555"/>
      <c r="DT118" s="555"/>
      <c r="DU118" s="555"/>
      <c r="DV118" s="555"/>
      <c r="DW118" s="555"/>
      <c r="DX118" s="555"/>
      <c r="DY118" s="555"/>
      <c r="DZ118" s="555"/>
      <c r="EA118" s="555"/>
      <c r="EB118" s="555"/>
      <c r="EC118" s="555"/>
      <c r="ED118" s="555">
        <f t="shared" si="88"/>
        <v>8111.3846153846143</v>
      </c>
      <c r="EE118" s="555"/>
      <c r="EF118" s="555"/>
      <c r="EG118" s="555"/>
      <c r="EH118" s="555"/>
      <c r="EI118" s="555"/>
      <c r="EJ118" s="555"/>
      <c r="EK118" s="555"/>
      <c r="EL118" s="555"/>
      <c r="EM118" s="555"/>
      <c r="EN118" s="555"/>
      <c r="EO118" s="555"/>
      <c r="EP118" s="555"/>
      <c r="EQ118" s="555"/>
      <c r="ER118" s="555"/>
      <c r="ES118" s="555"/>
      <c r="ET118" s="555">
        <f t="shared" si="89"/>
        <v>2655396</v>
      </c>
      <c r="EU118" s="555"/>
      <c r="EV118" s="555"/>
      <c r="EW118" s="555"/>
      <c r="EX118" s="555"/>
      <c r="EY118" s="555"/>
      <c r="EZ118" s="555"/>
      <c r="FA118" s="555"/>
      <c r="FB118" s="555"/>
      <c r="FC118" s="555"/>
      <c r="FD118" s="555"/>
      <c r="FE118" s="555"/>
      <c r="FF118" s="555"/>
      <c r="FG118" s="555"/>
      <c r="FH118" s="555"/>
      <c r="FI118" s="555"/>
      <c r="FJ118" s="555"/>
      <c r="FK118" s="214"/>
      <c r="FL118" s="214"/>
      <c r="FM118" s="214"/>
      <c r="FN118" s="214"/>
      <c r="FO118" s="547"/>
      <c r="FP118" s="548"/>
      <c r="FQ118" s="548"/>
      <c r="FR118" s="548"/>
      <c r="FS118" s="548"/>
      <c r="FT118" s="548"/>
      <c r="FU118" s="548"/>
      <c r="FV118" s="548"/>
      <c r="FW118" s="548"/>
      <c r="FX118" s="548"/>
      <c r="FY118" s="548"/>
      <c r="FZ118" s="548"/>
      <c r="GA118" s="548"/>
      <c r="GB118" s="548"/>
      <c r="GC118" s="548"/>
      <c r="GD118" s="548"/>
      <c r="GE118" s="548"/>
      <c r="GF118" s="548"/>
      <c r="GG118" s="548"/>
      <c r="GH118" s="214"/>
      <c r="GI118" s="214"/>
      <c r="GJ118" s="214"/>
      <c r="GK118" s="214"/>
      <c r="GL118" s="214"/>
      <c r="GM118" s="214"/>
      <c r="GN118" s="214"/>
      <c r="GO118" s="214"/>
      <c r="GP118" s="214"/>
      <c r="GQ118" s="214"/>
      <c r="GR118" s="214"/>
      <c r="GS118" s="214"/>
      <c r="GT118" s="214"/>
      <c r="GU118" s="214"/>
      <c r="GV118" s="214"/>
      <c r="GW118" s="214"/>
      <c r="GX118" s="214"/>
      <c r="GY118" s="214"/>
      <c r="GZ118" s="214"/>
      <c r="HA118" s="214"/>
      <c r="HB118" s="214"/>
      <c r="HC118" s="214"/>
      <c r="HD118" s="214"/>
      <c r="HE118" s="214"/>
      <c r="HF118" s="214"/>
      <c r="HG118" s="214"/>
      <c r="HH118" s="214"/>
    </row>
    <row r="119" spans="1:216" x14ac:dyDescent="0.2">
      <c r="A119" s="561" t="s">
        <v>679</v>
      </c>
      <c r="B119" s="561"/>
      <c r="C119" s="561"/>
      <c r="D119" s="561"/>
      <c r="E119" s="561"/>
      <c r="F119" s="561"/>
      <c r="G119" s="562" t="s">
        <v>792</v>
      </c>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4"/>
      <c r="AD119" s="559">
        <v>4</v>
      </c>
      <c r="AE119" s="559"/>
      <c r="AF119" s="559"/>
      <c r="AG119" s="559"/>
      <c r="AH119" s="559"/>
      <c r="AI119" s="559"/>
      <c r="AJ119" s="559"/>
      <c r="AK119" s="559"/>
      <c r="AL119" s="559"/>
      <c r="AM119" s="559"/>
      <c r="AN119" s="559"/>
      <c r="AO119" s="559"/>
      <c r="AP119" s="559"/>
      <c r="AQ119" s="559"/>
      <c r="AR119" s="559"/>
      <c r="AS119" s="559"/>
      <c r="AT119" s="555">
        <f t="shared" si="86"/>
        <v>44256.6</v>
      </c>
      <c r="AU119" s="559"/>
      <c r="AV119" s="559"/>
      <c r="AW119" s="559"/>
      <c r="AX119" s="559"/>
      <c r="AY119" s="559"/>
      <c r="AZ119" s="559"/>
      <c r="BA119" s="559"/>
      <c r="BB119" s="559"/>
      <c r="BC119" s="559"/>
      <c r="BD119" s="559"/>
      <c r="BE119" s="559"/>
      <c r="BF119" s="559"/>
      <c r="BG119" s="559"/>
      <c r="BH119" s="559"/>
      <c r="BI119" s="559"/>
      <c r="BJ119" s="559"/>
      <c r="BK119" s="555">
        <v>8574</v>
      </c>
      <c r="BL119" s="555"/>
      <c r="BM119" s="555"/>
      <c r="BN119" s="555"/>
      <c r="BO119" s="555"/>
      <c r="BP119" s="555"/>
      <c r="BQ119" s="555"/>
      <c r="BR119" s="555"/>
      <c r="BS119" s="555"/>
      <c r="BT119" s="555"/>
      <c r="BU119" s="555"/>
      <c r="BV119" s="555"/>
      <c r="BW119" s="555"/>
      <c r="BX119" s="555"/>
      <c r="BY119" s="555"/>
      <c r="BZ119" s="555"/>
      <c r="CA119" s="555"/>
      <c r="CB119" s="555"/>
      <c r="CC119" s="555">
        <v>21089.599999999999</v>
      </c>
      <c r="CD119" s="555"/>
      <c r="CE119" s="555"/>
      <c r="CF119" s="555"/>
      <c r="CG119" s="555"/>
      <c r="CH119" s="555"/>
      <c r="CI119" s="555"/>
      <c r="CJ119" s="555"/>
      <c r="CK119" s="555"/>
      <c r="CL119" s="555"/>
      <c r="CM119" s="555"/>
      <c r="CN119" s="555"/>
      <c r="CO119" s="555"/>
      <c r="CP119" s="555"/>
      <c r="CQ119" s="555"/>
      <c r="CR119" s="555"/>
      <c r="CS119" s="555"/>
      <c r="CT119" s="555"/>
      <c r="CU119" s="555"/>
      <c r="CV119" s="555">
        <v>14593</v>
      </c>
      <c r="CW119" s="555"/>
      <c r="CX119" s="555"/>
      <c r="CY119" s="555"/>
      <c r="CZ119" s="555"/>
      <c r="DA119" s="555"/>
      <c r="DB119" s="555"/>
      <c r="DC119" s="555"/>
      <c r="DD119" s="555"/>
      <c r="DE119" s="555"/>
      <c r="DF119" s="555"/>
      <c r="DG119" s="555"/>
      <c r="DH119" s="555"/>
      <c r="DI119" s="555"/>
      <c r="DJ119" s="555"/>
      <c r="DK119" s="555"/>
      <c r="DL119" s="555"/>
      <c r="DM119" s="555"/>
      <c r="DN119" s="555">
        <f t="shared" si="87"/>
        <v>12978.215384615383</v>
      </c>
      <c r="DO119" s="555"/>
      <c r="DP119" s="555"/>
      <c r="DQ119" s="555"/>
      <c r="DR119" s="555"/>
      <c r="DS119" s="555"/>
      <c r="DT119" s="555"/>
      <c r="DU119" s="555"/>
      <c r="DV119" s="555"/>
      <c r="DW119" s="555"/>
      <c r="DX119" s="555"/>
      <c r="DY119" s="555"/>
      <c r="DZ119" s="555"/>
      <c r="EA119" s="555"/>
      <c r="EB119" s="555"/>
      <c r="EC119" s="555"/>
      <c r="ED119" s="555">
        <f t="shared" si="88"/>
        <v>8111.3846153846143</v>
      </c>
      <c r="EE119" s="555"/>
      <c r="EF119" s="555"/>
      <c r="EG119" s="555"/>
      <c r="EH119" s="555"/>
      <c r="EI119" s="555"/>
      <c r="EJ119" s="555"/>
      <c r="EK119" s="555"/>
      <c r="EL119" s="555"/>
      <c r="EM119" s="555"/>
      <c r="EN119" s="555"/>
      <c r="EO119" s="555"/>
      <c r="EP119" s="555"/>
      <c r="EQ119" s="555"/>
      <c r="ER119" s="555"/>
      <c r="ES119" s="555"/>
      <c r="ET119" s="555">
        <f t="shared" si="89"/>
        <v>2124316.7999999998</v>
      </c>
      <c r="EU119" s="555"/>
      <c r="EV119" s="555"/>
      <c r="EW119" s="555"/>
      <c r="EX119" s="555"/>
      <c r="EY119" s="555"/>
      <c r="EZ119" s="555"/>
      <c r="FA119" s="555"/>
      <c r="FB119" s="555"/>
      <c r="FC119" s="555"/>
      <c r="FD119" s="555"/>
      <c r="FE119" s="555"/>
      <c r="FF119" s="555"/>
      <c r="FG119" s="555"/>
      <c r="FH119" s="555"/>
      <c r="FI119" s="555"/>
      <c r="FJ119" s="555"/>
      <c r="FK119" s="214"/>
      <c r="FL119" s="214"/>
      <c r="FM119" s="214"/>
      <c r="FN119" s="214"/>
      <c r="FO119" s="547"/>
      <c r="FP119" s="548"/>
      <c r="FQ119" s="548"/>
      <c r="FR119" s="548"/>
      <c r="FS119" s="548"/>
      <c r="FT119" s="548"/>
      <c r="FU119" s="548"/>
      <c r="FV119" s="548"/>
      <c r="FW119" s="548"/>
      <c r="FX119" s="548"/>
      <c r="FY119" s="548"/>
      <c r="FZ119" s="548"/>
      <c r="GA119" s="548"/>
      <c r="GB119" s="548"/>
      <c r="GC119" s="548"/>
      <c r="GD119" s="548"/>
      <c r="GE119" s="548"/>
      <c r="GF119" s="548"/>
      <c r="GG119" s="548"/>
      <c r="GH119" s="214"/>
      <c r="GI119" s="214"/>
      <c r="GJ119" s="214"/>
      <c r="GK119" s="214"/>
      <c r="GL119" s="214"/>
      <c r="GM119" s="214"/>
      <c r="GN119" s="214"/>
      <c r="GO119" s="214"/>
      <c r="GP119" s="214"/>
      <c r="GQ119" s="214"/>
      <c r="GR119" s="214"/>
      <c r="GS119" s="214"/>
      <c r="GT119" s="214"/>
      <c r="GU119" s="214"/>
      <c r="GV119" s="214"/>
      <c r="GW119" s="214"/>
      <c r="GX119" s="214"/>
      <c r="GY119" s="214"/>
      <c r="GZ119" s="214"/>
      <c r="HA119" s="214"/>
      <c r="HB119" s="214"/>
      <c r="HC119" s="214"/>
      <c r="HD119" s="214"/>
      <c r="HE119" s="214"/>
      <c r="HF119" s="214"/>
      <c r="HG119" s="214"/>
      <c r="HH119" s="214"/>
    </row>
    <row r="120" spans="1:216" x14ac:dyDescent="0.2">
      <c r="A120" s="561" t="s">
        <v>680</v>
      </c>
      <c r="B120" s="561"/>
      <c r="C120" s="561"/>
      <c r="D120" s="561"/>
      <c r="E120" s="561"/>
      <c r="F120" s="561"/>
      <c r="G120" s="562" t="s">
        <v>793</v>
      </c>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4"/>
      <c r="AD120" s="559">
        <v>1.7</v>
      </c>
      <c r="AE120" s="559"/>
      <c r="AF120" s="559"/>
      <c r="AG120" s="559"/>
      <c r="AH120" s="559"/>
      <c r="AI120" s="559"/>
      <c r="AJ120" s="559"/>
      <c r="AK120" s="559"/>
      <c r="AL120" s="559"/>
      <c r="AM120" s="559"/>
      <c r="AN120" s="559"/>
      <c r="AO120" s="559"/>
      <c r="AP120" s="559"/>
      <c r="AQ120" s="559"/>
      <c r="AR120" s="559"/>
      <c r="AS120" s="559"/>
      <c r="AT120" s="555">
        <f t="shared" si="86"/>
        <v>44256.6</v>
      </c>
      <c r="AU120" s="559"/>
      <c r="AV120" s="559"/>
      <c r="AW120" s="559"/>
      <c r="AX120" s="559"/>
      <c r="AY120" s="559"/>
      <c r="AZ120" s="559"/>
      <c r="BA120" s="559"/>
      <c r="BB120" s="559"/>
      <c r="BC120" s="559"/>
      <c r="BD120" s="559"/>
      <c r="BE120" s="559"/>
      <c r="BF120" s="559"/>
      <c r="BG120" s="559"/>
      <c r="BH120" s="559"/>
      <c r="BI120" s="559"/>
      <c r="BJ120" s="559"/>
      <c r="BK120" s="555">
        <v>8932</v>
      </c>
      <c r="BL120" s="555"/>
      <c r="BM120" s="555"/>
      <c r="BN120" s="555"/>
      <c r="BO120" s="555"/>
      <c r="BP120" s="555"/>
      <c r="BQ120" s="555"/>
      <c r="BR120" s="555"/>
      <c r="BS120" s="555"/>
      <c r="BT120" s="555"/>
      <c r="BU120" s="555"/>
      <c r="BV120" s="555"/>
      <c r="BW120" s="555"/>
      <c r="BX120" s="555"/>
      <c r="BY120" s="555"/>
      <c r="BZ120" s="555"/>
      <c r="CA120" s="555"/>
      <c r="CB120" s="555"/>
      <c r="CC120" s="555">
        <v>21031.599999999999</v>
      </c>
      <c r="CD120" s="555"/>
      <c r="CE120" s="555"/>
      <c r="CF120" s="555"/>
      <c r="CG120" s="555"/>
      <c r="CH120" s="555"/>
      <c r="CI120" s="555"/>
      <c r="CJ120" s="555"/>
      <c r="CK120" s="555"/>
      <c r="CL120" s="555"/>
      <c r="CM120" s="555"/>
      <c r="CN120" s="555"/>
      <c r="CO120" s="555"/>
      <c r="CP120" s="555"/>
      <c r="CQ120" s="555"/>
      <c r="CR120" s="555"/>
      <c r="CS120" s="555"/>
      <c r="CT120" s="555"/>
      <c r="CU120" s="555"/>
      <c r="CV120" s="555">
        <v>14293</v>
      </c>
      <c r="CW120" s="555"/>
      <c r="CX120" s="555"/>
      <c r="CY120" s="555"/>
      <c r="CZ120" s="555"/>
      <c r="DA120" s="555"/>
      <c r="DB120" s="555"/>
      <c r="DC120" s="555"/>
      <c r="DD120" s="555"/>
      <c r="DE120" s="555"/>
      <c r="DF120" s="555"/>
      <c r="DG120" s="555"/>
      <c r="DH120" s="555"/>
      <c r="DI120" s="555"/>
      <c r="DJ120" s="555"/>
      <c r="DK120" s="555"/>
      <c r="DL120" s="555"/>
      <c r="DM120" s="555"/>
      <c r="DN120" s="555">
        <f t="shared" si="87"/>
        <v>12942.523076923077</v>
      </c>
      <c r="DO120" s="555"/>
      <c r="DP120" s="555"/>
      <c r="DQ120" s="555"/>
      <c r="DR120" s="555"/>
      <c r="DS120" s="555"/>
      <c r="DT120" s="555"/>
      <c r="DU120" s="555"/>
      <c r="DV120" s="555"/>
      <c r="DW120" s="555"/>
      <c r="DX120" s="555"/>
      <c r="DY120" s="555"/>
      <c r="DZ120" s="555"/>
      <c r="EA120" s="555"/>
      <c r="EB120" s="555"/>
      <c r="EC120" s="555"/>
      <c r="ED120" s="555">
        <f t="shared" si="88"/>
        <v>8089.076923076922</v>
      </c>
      <c r="EE120" s="555"/>
      <c r="EF120" s="555"/>
      <c r="EG120" s="555"/>
      <c r="EH120" s="555"/>
      <c r="EI120" s="555"/>
      <c r="EJ120" s="555"/>
      <c r="EK120" s="555"/>
      <c r="EL120" s="555"/>
      <c r="EM120" s="555"/>
      <c r="EN120" s="555"/>
      <c r="EO120" s="555"/>
      <c r="EP120" s="555"/>
      <c r="EQ120" s="555"/>
      <c r="ER120" s="555"/>
      <c r="ES120" s="555"/>
      <c r="ET120" s="555">
        <f t="shared" si="89"/>
        <v>902834.64</v>
      </c>
      <c r="EU120" s="555"/>
      <c r="EV120" s="555"/>
      <c r="EW120" s="555"/>
      <c r="EX120" s="555"/>
      <c r="EY120" s="555"/>
      <c r="EZ120" s="555"/>
      <c r="FA120" s="555"/>
      <c r="FB120" s="555"/>
      <c r="FC120" s="555"/>
      <c r="FD120" s="555"/>
      <c r="FE120" s="555"/>
      <c r="FF120" s="555"/>
      <c r="FG120" s="555"/>
      <c r="FH120" s="555"/>
      <c r="FI120" s="555"/>
      <c r="FJ120" s="555"/>
      <c r="FK120" s="214"/>
      <c r="FL120" s="214"/>
      <c r="FM120" s="214"/>
      <c r="FN120" s="214"/>
      <c r="FO120" s="547"/>
      <c r="FP120" s="548"/>
      <c r="FQ120" s="548"/>
      <c r="FR120" s="548"/>
      <c r="FS120" s="548"/>
      <c r="FT120" s="548"/>
      <c r="FU120" s="548"/>
      <c r="FV120" s="548"/>
      <c r="FW120" s="548"/>
      <c r="FX120" s="548"/>
      <c r="FY120" s="548"/>
      <c r="FZ120" s="548"/>
      <c r="GA120" s="548"/>
      <c r="GB120" s="548"/>
      <c r="GC120" s="548"/>
      <c r="GD120" s="548"/>
      <c r="GE120" s="548"/>
      <c r="GF120" s="548"/>
      <c r="GG120" s="548"/>
      <c r="GH120" s="214"/>
      <c r="GI120" s="214"/>
      <c r="GJ120" s="214"/>
      <c r="GK120" s="214"/>
      <c r="GL120" s="214"/>
      <c r="GM120" s="214"/>
      <c r="GN120" s="214"/>
      <c r="GO120" s="214"/>
      <c r="GP120" s="214"/>
      <c r="GQ120" s="214"/>
      <c r="GR120" s="214"/>
      <c r="GS120" s="214"/>
      <c r="GT120" s="214"/>
      <c r="GU120" s="214"/>
      <c r="GV120" s="214"/>
      <c r="GW120" s="214"/>
      <c r="GX120" s="214"/>
      <c r="GY120" s="214"/>
      <c r="GZ120" s="214"/>
      <c r="HA120" s="214"/>
      <c r="HB120" s="214"/>
      <c r="HC120" s="214"/>
      <c r="HD120" s="214"/>
      <c r="HE120" s="214"/>
      <c r="HF120" s="214"/>
      <c r="HG120" s="214"/>
      <c r="HH120" s="214"/>
    </row>
    <row r="121" spans="1:216" x14ac:dyDescent="0.2">
      <c r="A121" s="561" t="s">
        <v>839</v>
      </c>
      <c r="B121" s="561"/>
      <c r="C121" s="561"/>
      <c r="D121" s="561"/>
      <c r="E121" s="561"/>
      <c r="F121" s="561"/>
      <c r="G121" s="562" t="s">
        <v>794</v>
      </c>
      <c r="H121" s="563"/>
      <c r="I121" s="563"/>
      <c r="J121" s="563"/>
      <c r="K121" s="563"/>
      <c r="L121" s="563"/>
      <c r="M121" s="563"/>
      <c r="N121" s="563"/>
      <c r="O121" s="563"/>
      <c r="P121" s="563"/>
      <c r="Q121" s="563"/>
      <c r="R121" s="563"/>
      <c r="S121" s="563"/>
      <c r="T121" s="563"/>
      <c r="U121" s="563"/>
      <c r="V121" s="563"/>
      <c r="W121" s="563"/>
      <c r="X121" s="563"/>
      <c r="Y121" s="563"/>
      <c r="Z121" s="563"/>
      <c r="AA121" s="563"/>
      <c r="AB121" s="563"/>
      <c r="AC121" s="564"/>
      <c r="AD121" s="559">
        <v>9</v>
      </c>
      <c r="AE121" s="559"/>
      <c r="AF121" s="559"/>
      <c r="AG121" s="559"/>
      <c r="AH121" s="559"/>
      <c r="AI121" s="559"/>
      <c r="AJ121" s="559"/>
      <c r="AK121" s="559"/>
      <c r="AL121" s="559"/>
      <c r="AM121" s="559"/>
      <c r="AN121" s="559"/>
      <c r="AO121" s="559"/>
      <c r="AP121" s="559"/>
      <c r="AQ121" s="559"/>
      <c r="AR121" s="559"/>
      <c r="AS121" s="559"/>
      <c r="AT121" s="555">
        <f t="shared" si="86"/>
        <v>44256.6</v>
      </c>
      <c r="AU121" s="559"/>
      <c r="AV121" s="559"/>
      <c r="AW121" s="559"/>
      <c r="AX121" s="559"/>
      <c r="AY121" s="559"/>
      <c r="AZ121" s="559"/>
      <c r="BA121" s="559"/>
      <c r="BB121" s="559"/>
      <c r="BC121" s="559"/>
      <c r="BD121" s="559"/>
      <c r="BE121" s="559"/>
      <c r="BF121" s="559"/>
      <c r="BG121" s="559"/>
      <c r="BH121" s="559"/>
      <c r="BI121" s="559"/>
      <c r="BJ121" s="559"/>
      <c r="BK121" s="555">
        <v>8574</v>
      </c>
      <c r="BL121" s="555"/>
      <c r="BM121" s="555"/>
      <c r="BN121" s="555"/>
      <c r="BO121" s="555"/>
      <c r="BP121" s="555"/>
      <c r="BQ121" s="555"/>
      <c r="BR121" s="555"/>
      <c r="BS121" s="555"/>
      <c r="BT121" s="555"/>
      <c r="BU121" s="555"/>
      <c r="BV121" s="555"/>
      <c r="BW121" s="555"/>
      <c r="BX121" s="555"/>
      <c r="BY121" s="555"/>
      <c r="BZ121" s="555"/>
      <c r="CA121" s="555"/>
      <c r="CB121" s="555"/>
      <c r="CC121" s="555">
        <v>21089.599999999999</v>
      </c>
      <c r="CD121" s="555"/>
      <c r="CE121" s="555"/>
      <c r="CF121" s="555"/>
      <c r="CG121" s="555"/>
      <c r="CH121" s="555"/>
      <c r="CI121" s="555"/>
      <c r="CJ121" s="555"/>
      <c r="CK121" s="555"/>
      <c r="CL121" s="555"/>
      <c r="CM121" s="555"/>
      <c r="CN121" s="555"/>
      <c r="CO121" s="555"/>
      <c r="CP121" s="555"/>
      <c r="CQ121" s="555"/>
      <c r="CR121" s="555"/>
      <c r="CS121" s="555"/>
      <c r="CT121" s="555"/>
      <c r="CU121" s="555"/>
      <c r="CV121" s="555">
        <v>14593</v>
      </c>
      <c r="CW121" s="555"/>
      <c r="CX121" s="555"/>
      <c r="CY121" s="555"/>
      <c r="CZ121" s="555"/>
      <c r="DA121" s="555"/>
      <c r="DB121" s="555"/>
      <c r="DC121" s="555"/>
      <c r="DD121" s="555"/>
      <c r="DE121" s="555"/>
      <c r="DF121" s="555"/>
      <c r="DG121" s="555"/>
      <c r="DH121" s="555"/>
      <c r="DI121" s="555"/>
      <c r="DJ121" s="555"/>
      <c r="DK121" s="555"/>
      <c r="DL121" s="555"/>
      <c r="DM121" s="555"/>
      <c r="DN121" s="555">
        <f t="shared" si="87"/>
        <v>12978.215384615383</v>
      </c>
      <c r="DO121" s="555"/>
      <c r="DP121" s="555"/>
      <c r="DQ121" s="555"/>
      <c r="DR121" s="555"/>
      <c r="DS121" s="555"/>
      <c r="DT121" s="555"/>
      <c r="DU121" s="555"/>
      <c r="DV121" s="555"/>
      <c r="DW121" s="555"/>
      <c r="DX121" s="555"/>
      <c r="DY121" s="555"/>
      <c r="DZ121" s="555"/>
      <c r="EA121" s="555"/>
      <c r="EB121" s="555"/>
      <c r="EC121" s="555"/>
      <c r="ED121" s="555">
        <f t="shared" si="88"/>
        <v>8111.3846153846143</v>
      </c>
      <c r="EE121" s="555"/>
      <c r="EF121" s="555"/>
      <c r="EG121" s="555"/>
      <c r="EH121" s="555"/>
      <c r="EI121" s="555"/>
      <c r="EJ121" s="555"/>
      <c r="EK121" s="555"/>
      <c r="EL121" s="555"/>
      <c r="EM121" s="555"/>
      <c r="EN121" s="555"/>
      <c r="EO121" s="555"/>
      <c r="EP121" s="555"/>
      <c r="EQ121" s="555"/>
      <c r="ER121" s="555"/>
      <c r="ES121" s="555"/>
      <c r="ET121" s="555">
        <f t="shared" si="89"/>
        <v>4779712.8</v>
      </c>
      <c r="EU121" s="555"/>
      <c r="EV121" s="555"/>
      <c r="EW121" s="555"/>
      <c r="EX121" s="555"/>
      <c r="EY121" s="555"/>
      <c r="EZ121" s="555"/>
      <c r="FA121" s="555"/>
      <c r="FB121" s="555"/>
      <c r="FC121" s="555"/>
      <c r="FD121" s="555"/>
      <c r="FE121" s="555"/>
      <c r="FF121" s="555"/>
      <c r="FG121" s="555"/>
      <c r="FH121" s="555"/>
      <c r="FI121" s="555"/>
      <c r="FJ121" s="555"/>
      <c r="FK121" s="214"/>
      <c r="FL121" s="214"/>
      <c r="FM121" s="214"/>
      <c r="FN121" s="214"/>
      <c r="FO121" s="547"/>
      <c r="FP121" s="548"/>
      <c r="FQ121" s="548"/>
      <c r="FR121" s="548"/>
      <c r="FS121" s="548"/>
      <c r="FT121" s="548"/>
      <c r="FU121" s="548"/>
      <c r="FV121" s="548"/>
      <c r="FW121" s="548"/>
      <c r="FX121" s="548"/>
      <c r="FY121" s="548"/>
      <c r="FZ121" s="548"/>
      <c r="GA121" s="548"/>
      <c r="GB121" s="548"/>
      <c r="GC121" s="548"/>
      <c r="GD121" s="548"/>
      <c r="GE121" s="548"/>
      <c r="GF121" s="548"/>
      <c r="GG121" s="548"/>
      <c r="GH121" s="214"/>
      <c r="GI121" s="214"/>
      <c r="GJ121" s="214"/>
      <c r="GK121" s="214"/>
      <c r="GL121" s="214"/>
      <c r="GM121" s="214"/>
      <c r="GN121" s="214"/>
      <c r="GO121" s="214"/>
      <c r="GP121" s="214"/>
      <c r="GQ121" s="214"/>
      <c r="GR121" s="214"/>
      <c r="GS121" s="214"/>
      <c r="GT121" s="214"/>
      <c r="GU121" s="214"/>
      <c r="GV121" s="214"/>
      <c r="GW121" s="214"/>
      <c r="GX121" s="214"/>
      <c r="GY121" s="214"/>
      <c r="GZ121" s="214"/>
      <c r="HA121" s="214"/>
      <c r="HB121" s="214"/>
      <c r="HC121" s="214"/>
      <c r="HD121" s="214"/>
      <c r="HE121" s="214"/>
      <c r="HF121" s="214"/>
      <c r="HG121" s="214"/>
      <c r="HH121" s="214"/>
    </row>
    <row r="122" spans="1:216" x14ac:dyDescent="0.2">
      <c r="A122" s="561" t="s">
        <v>840</v>
      </c>
      <c r="B122" s="561"/>
      <c r="C122" s="561"/>
      <c r="D122" s="561"/>
      <c r="E122" s="561"/>
      <c r="F122" s="561"/>
      <c r="G122" s="562" t="s">
        <v>795</v>
      </c>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4"/>
      <c r="AD122" s="559">
        <v>1</v>
      </c>
      <c r="AE122" s="559"/>
      <c r="AF122" s="559"/>
      <c r="AG122" s="559"/>
      <c r="AH122" s="559"/>
      <c r="AI122" s="559"/>
      <c r="AJ122" s="559"/>
      <c r="AK122" s="559"/>
      <c r="AL122" s="559"/>
      <c r="AM122" s="559"/>
      <c r="AN122" s="559"/>
      <c r="AO122" s="559"/>
      <c r="AP122" s="559"/>
      <c r="AQ122" s="559"/>
      <c r="AR122" s="559"/>
      <c r="AS122" s="559"/>
      <c r="AT122" s="555">
        <f t="shared" si="86"/>
        <v>44256.6</v>
      </c>
      <c r="AU122" s="559"/>
      <c r="AV122" s="559"/>
      <c r="AW122" s="559"/>
      <c r="AX122" s="559"/>
      <c r="AY122" s="559"/>
      <c r="AZ122" s="559"/>
      <c r="BA122" s="559"/>
      <c r="BB122" s="559"/>
      <c r="BC122" s="559"/>
      <c r="BD122" s="559"/>
      <c r="BE122" s="559"/>
      <c r="BF122" s="559"/>
      <c r="BG122" s="559"/>
      <c r="BH122" s="559"/>
      <c r="BI122" s="559"/>
      <c r="BJ122" s="559"/>
      <c r="BK122" s="555">
        <v>8574</v>
      </c>
      <c r="BL122" s="555"/>
      <c r="BM122" s="555"/>
      <c r="BN122" s="555"/>
      <c r="BO122" s="555"/>
      <c r="BP122" s="555"/>
      <c r="BQ122" s="555"/>
      <c r="BR122" s="555"/>
      <c r="BS122" s="555"/>
      <c r="BT122" s="555"/>
      <c r="BU122" s="555"/>
      <c r="BV122" s="555"/>
      <c r="BW122" s="555"/>
      <c r="BX122" s="555"/>
      <c r="BY122" s="555"/>
      <c r="BZ122" s="555"/>
      <c r="CA122" s="555"/>
      <c r="CB122" s="555"/>
      <c r="CC122" s="555">
        <v>21089.599999999999</v>
      </c>
      <c r="CD122" s="555"/>
      <c r="CE122" s="555"/>
      <c r="CF122" s="555"/>
      <c r="CG122" s="555"/>
      <c r="CH122" s="555"/>
      <c r="CI122" s="555"/>
      <c r="CJ122" s="555"/>
      <c r="CK122" s="555"/>
      <c r="CL122" s="555"/>
      <c r="CM122" s="555"/>
      <c r="CN122" s="555"/>
      <c r="CO122" s="555"/>
      <c r="CP122" s="555"/>
      <c r="CQ122" s="555"/>
      <c r="CR122" s="555"/>
      <c r="CS122" s="555"/>
      <c r="CT122" s="555"/>
      <c r="CU122" s="555"/>
      <c r="CV122" s="555">
        <v>14593</v>
      </c>
      <c r="CW122" s="555"/>
      <c r="CX122" s="555"/>
      <c r="CY122" s="555"/>
      <c r="CZ122" s="555"/>
      <c r="DA122" s="555"/>
      <c r="DB122" s="555"/>
      <c r="DC122" s="555"/>
      <c r="DD122" s="555"/>
      <c r="DE122" s="555"/>
      <c r="DF122" s="555"/>
      <c r="DG122" s="555"/>
      <c r="DH122" s="555"/>
      <c r="DI122" s="555"/>
      <c r="DJ122" s="555"/>
      <c r="DK122" s="555"/>
      <c r="DL122" s="555"/>
      <c r="DM122" s="555"/>
      <c r="DN122" s="555">
        <f t="shared" si="87"/>
        <v>12978.215384615383</v>
      </c>
      <c r="DO122" s="555"/>
      <c r="DP122" s="555"/>
      <c r="DQ122" s="555"/>
      <c r="DR122" s="555"/>
      <c r="DS122" s="555"/>
      <c r="DT122" s="555"/>
      <c r="DU122" s="555"/>
      <c r="DV122" s="555"/>
      <c r="DW122" s="555"/>
      <c r="DX122" s="555"/>
      <c r="DY122" s="555"/>
      <c r="DZ122" s="555"/>
      <c r="EA122" s="555"/>
      <c r="EB122" s="555"/>
      <c r="EC122" s="555"/>
      <c r="ED122" s="555">
        <f t="shared" si="88"/>
        <v>8111.3846153846143</v>
      </c>
      <c r="EE122" s="555"/>
      <c r="EF122" s="555"/>
      <c r="EG122" s="555"/>
      <c r="EH122" s="555"/>
      <c r="EI122" s="555"/>
      <c r="EJ122" s="555"/>
      <c r="EK122" s="555"/>
      <c r="EL122" s="555"/>
      <c r="EM122" s="555"/>
      <c r="EN122" s="555"/>
      <c r="EO122" s="555"/>
      <c r="EP122" s="555"/>
      <c r="EQ122" s="555"/>
      <c r="ER122" s="555"/>
      <c r="ES122" s="555"/>
      <c r="ET122" s="555">
        <f t="shared" si="89"/>
        <v>531079.19999999995</v>
      </c>
      <c r="EU122" s="555"/>
      <c r="EV122" s="555"/>
      <c r="EW122" s="555"/>
      <c r="EX122" s="555"/>
      <c r="EY122" s="555"/>
      <c r="EZ122" s="555"/>
      <c r="FA122" s="555"/>
      <c r="FB122" s="555"/>
      <c r="FC122" s="555"/>
      <c r="FD122" s="555"/>
      <c r="FE122" s="555"/>
      <c r="FF122" s="555"/>
      <c r="FG122" s="555"/>
      <c r="FH122" s="555"/>
      <c r="FI122" s="555"/>
      <c r="FJ122" s="555"/>
      <c r="FK122" s="214"/>
      <c r="FL122" s="214"/>
      <c r="FM122" s="214"/>
      <c r="FN122" s="214"/>
      <c r="FO122" s="547"/>
      <c r="FP122" s="548"/>
      <c r="FQ122" s="548"/>
      <c r="FR122" s="548"/>
      <c r="FS122" s="548"/>
      <c r="FT122" s="548"/>
      <c r="FU122" s="548"/>
      <c r="FV122" s="548"/>
      <c r="FW122" s="548"/>
      <c r="FX122" s="548"/>
      <c r="FY122" s="548"/>
      <c r="FZ122" s="548"/>
      <c r="GA122" s="548"/>
      <c r="GB122" s="548"/>
      <c r="GC122" s="548"/>
      <c r="GD122" s="548"/>
      <c r="GE122" s="548"/>
      <c r="GF122" s="548"/>
      <c r="GG122" s="548"/>
      <c r="GH122" s="214"/>
      <c r="GI122" s="214"/>
      <c r="GJ122" s="214"/>
      <c r="GK122" s="214"/>
      <c r="GL122" s="214"/>
      <c r="GM122" s="214"/>
      <c r="GN122" s="214"/>
      <c r="GO122" s="214"/>
      <c r="GP122" s="214"/>
      <c r="GQ122" s="214"/>
      <c r="GR122" s="214"/>
      <c r="GS122" s="214"/>
      <c r="GT122" s="214"/>
      <c r="GU122" s="214"/>
      <c r="GV122" s="214"/>
      <c r="GW122" s="214"/>
      <c r="GX122" s="214"/>
      <c r="GY122" s="214"/>
      <c r="GZ122" s="214"/>
      <c r="HA122" s="214"/>
      <c r="HB122" s="214"/>
      <c r="HC122" s="214"/>
      <c r="HD122" s="214"/>
      <c r="HE122" s="214"/>
      <c r="HF122" s="214"/>
      <c r="HG122" s="214"/>
      <c r="HH122" s="214"/>
    </row>
    <row r="123" spans="1:216" x14ac:dyDescent="0.2">
      <c r="A123" s="561" t="s">
        <v>841</v>
      </c>
      <c r="B123" s="561"/>
      <c r="C123" s="561"/>
      <c r="D123" s="561"/>
      <c r="E123" s="561"/>
      <c r="F123" s="561"/>
      <c r="G123" s="562" t="s">
        <v>833</v>
      </c>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564"/>
      <c r="AD123" s="559">
        <v>1</v>
      </c>
      <c r="AE123" s="559"/>
      <c r="AF123" s="559"/>
      <c r="AG123" s="559"/>
      <c r="AH123" s="559"/>
      <c r="AI123" s="559"/>
      <c r="AJ123" s="559"/>
      <c r="AK123" s="559"/>
      <c r="AL123" s="559"/>
      <c r="AM123" s="559"/>
      <c r="AN123" s="559"/>
      <c r="AO123" s="559"/>
      <c r="AP123" s="559"/>
      <c r="AQ123" s="559"/>
      <c r="AR123" s="559"/>
      <c r="AS123" s="559"/>
      <c r="AT123" s="555">
        <f t="shared" si="86"/>
        <v>44256.6</v>
      </c>
      <c r="AU123" s="559"/>
      <c r="AV123" s="559"/>
      <c r="AW123" s="559"/>
      <c r="AX123" s="559"/>
      <c r="AY123" s="559"/>
      <c r="AZ123" s="559"/>
      <c r="BA123" s="559"/>
      <c r="BB123" s="559"/>
      <c r="BC123" s="559"/>
      <c r="BD123" s="559"/>
      <c r="BE123" s="559"/>
      <c r="BF123" s="559"/>
      <c r="BG123" s="559"/>
      <c r="BH123" s="559"/>
      <c r="BI123" s="559"/>
      <c r="BJ123" s="559"/>
      <c r="BK123" s="555">
        <v>8574</v>
      </c>
      <c r="BL123" s="555"/>
      <c r="BM123" s="555"/>
      <c r="BN123" s="555"/>
      <c r="BO123" s="555"/>
      <c r="BP123" s="555"/>
      <c r="BQ123" s="555"/>
      <c r="BR123" s="555"/>
      <c r="BS123" s="555"/>
      <c r="BT123" s="555"/>
      <c r="BU123" s="555"/>
      <c r="BV123" s="555"/>
      <c r="BW123" s="555"/>
      <c r="BX123" s="555"/>
      <c r="BY123" s="555"/>
      <c r="BZ123" s="555"/>
      <c r="CA123" s="555"/>
      <c r="CB123" s="555"/>
      <c r="CC123" s="555">
        <v>21089.599999999999</v>
      </c>
      <c r="CD123" s="555"/>
      <c r="CE123" s="555"/>
      <c r="CF123" s="555"/>
      <c r="CG123" s="555"/>
      <c r="CH123" s="555"/>
      <c r="CI123" s="555"/>
      <c r="CJ123" s="555"/>
      <c r="CK123" s="555"/>
      <c r="CL123" s="555"/>
      <c r="CM123" s="555"/>
      <c r="CN123" s="555"/>
      <c r="CO123" s="555"/>
      <c r="CP123" s="555"/>
      <c r="CQ123" s="555"/>
      <c r="CR123" s="555"/>
      <c r="CS123" s="555"/>
      <c r="CT123" s="555"/>
      <c r="CU123" s="555"/>
      <c r="CV123" s="555">
        <v>14593</v>
      </c>
      <c r="CW123" s="555"/>
      <c r="CX123" s="555"/>
      <c r="CY123" s="555"/>
      <c r="CZ123" s="555"/>
      <c r="DA123" s="555"/>
      <c r="DB123" s="555"/>
      <c r="DC123" s="555"/>
      <c r="DD123" s="555"/>
      <c r="DE123" s="555"/>
      <c r="DF123" s="555"/>
      <c r="DG123" s="555"/>
      <c r="DH123" s="555"/>
      <c r="DI123" s="555"/>
      <c r="DJ123" s="555"/>
      <c r="DK123" s="555"/>
      <c r="DL123" s="555"/>
      <c r="DM123" s="555"/>
      <c r="DN123" s="555">
        <f t="shared" si="87"/>
        <v>12978.215384615383</v>
      </c>
      <c r="DO123" s="555"/>
      <c r="DP123" s="555"/>
      <c r="DQ123" s="555"/>
      <c r="DR123" s="555"/>
      <c r="DS123" s="555"/>
      <c r="DT123" s="555"/>
      <c r="DU123" s="555"/>
      <c r="DV123" s="555"/>
      <c r="DW123" s="555"/>
      <c r="DX123" s="555"/>
      <c r="DY123" s="555"/>
      <c r="DZ123" s="555"/>
      <c r="EA123" s="555"/>
      <c r="EB123" s="555"/>
      <c r="EC123" s="555"/>
      <c r="ED123" s="555">
        <f t="shared" si="88"/>
        <v>8111.3846153846143</v>
      </c>
      <c r="EE123" s="555"/>
      <c r="EF123" s="555"/>
      <c r="EG123" s="555"/>
      <c r="EH123" s="555"/>
      <c r="EI123" s="555"/>
      <c r="EJ123" s="555"/>
      <c r="EK123" s="555"/>
      <c r="EL123" s="555"/>
      <c r="EM123" s="555"/>
      <c r="EN123" s="555"/>
      <c r="EO123" s="555"/>
      <c r="EP123" s="555"/>
      <c r="EQ123" s="555"/>
      <c r="ER123" s="555"/>
      <c r="ES123" s="555"/>
      <c r="ET123" s="555">
        <f t="shared" si="89"/>
        <v>531079.19999999995</v>
      </c>
      <c r="EU123" s="555"/>
      <c r="EV123" s="555"/>
      <c r="EW123" s="555"/>
      <c r="EX123" s="555"/>
      <c r="EY123" s="555"/>
      <c r="EZ123" s="555"/>
      <c r="FA123" s="555"/>
      <c r="FB123" s="555"/>
      <c r="FC123" s="555"/>
      <c r="FD123" s="555"/>
      <c r="FE123" s="555"/>
      <c r="FF123" s="555"/>
      <c r="FG123" s="555"/>
      <c r="FH123" s="555"/>
      <c r="FI123" s="555"/>
      <c r="FJ123" s="555"/>
      <c r="FK123" s="214"/>
      <c r="FL123" s="214"/>
      <c r="FM123" s="214"/>
      <c r="FN123" s="214"/>
      <c r="FO123" s="547"/>
      <c r="FP123" s="548"/>
      <c r="FQ123" s="548"/>
      <c r="FR123" s="548"/>
      <c r="FS123" s="548"/>
      <c r="FT123" s="548"/>
      <c r="FU123" s="548"/>
      <c r="FV123" s="548"/>
      <c r="FW123" s="548"/>
      <c r="FX123" s="548"/>
      <c r="FY123" s="548"/>
      <c r="FZ123" s="548"/>
      <c r="GA123" s="548"/>
      <c r="GB123" s="548"/>
      <c r="GC123" s="548"/>
      <c r="GD123" s="548"/>
      <c r="GE123" s="548"/>
      <c r="GF123" s="548"/>
      <c r="GG123" s="548"/>
      <c r="GH123" s="214"/>
      <c r="GI123" s="214"/>
      <c r="GJ123" s="214"/>
      <c r="GK123" s="214"/>
      <c r="GL123" s="214"/>
      <c r="GM123" s="214"/>
      <c r="GN123" s="214"/>
      <c r="GO123" s="214"/>
      <c r="GP123" s="214"/>
      <c r="GQ123" s="214"/>
      <c r="GR123" s="214"/>
      <c r="GS123" s="214"/>
      <c r="GT123" s="214"/>
      <c r="GU123" s="214"/>
      <c r="GV123" s="214"/>
      <c r="GW123" s="214"/>
      <c r="GX123" s="214"/>
      <c r="GY123" s="214"/>
      <c r="GZ123" s="214"/>
      <c r="HA123" s="214"/>
      <c r="HB123" s="214"/>
      <c r="HC123" s="214"/>
      <c r="HD123" s="214"/>
      <c r="HE123" s="214"/>
      <c r="HF123" s="214"/>
      <c r="HG123" s="214"/>
      <c r="HH123" s="214"/>
    </row>
    <row r="124" spans="1:216" x14ac:dyDescent="0.2">
      <c r="A124" s="561" t="s">
        <v>842</v>
      </c>
      <c r="B124" s="561"/>
      <c r="C124" s="561"/>
      <c r="D124" s="561"/>
      <c r="E124" s="561"/>
      <c r="F124" s="561"/>
      <c r="G124" s="562" t="s">
        <v>834</v>
      </c>
      <c r="H124" s="563"/>
      <c r="I124" s="563"/>
      <c r="J124" s="563"/>
      <c r="K124" s="563"/>
      <c r="L124" s="563"/>
      <c r="M124" s="563"/>
      <c r="N124" s="563"/>
      <c r="O124" s="563"/>
      <c r="P124" s="563"/>
      <c r="Q124" s="563"/>
      <c r="R124" s="563"/>
      <c r="S124" s="563"/>
      <c r="T124" s="563"/>
      <c r="U124" s="563"/>
      <c r="V124" s="563"/>
      <c r="W124" s="563"/>
      <c r="X124" s="563"/>
      <c r="Y124" s="563"/>
      <c r="Z124" s="563"/>
      <c r="AA124" s="563"/>
      <c r="AB124" s="563"/>
      <c r="AC124" s="564"/>
      <c r="AD124" s="559">
        <v>0.5</v>
      </c>
      <c r="AE124" s="559"/>
      <c r="AF124" s="559"/>
      <c r="AG124" s="559"/>
      <c r="AH124" s="559"/>
      <c r="AI124" s="559"/>
      <c r="AJ124" s="559"/>
      <c r="AK124" s="559"/>
      <c r="AL124" s="559"/>
      <c r="AM124" s="559"/>
      <c r="AN124" s="559"/>
      <c r="AO124" s="559"/>
      <c r="AP124" s="559"/>
      <c r="AQ124" s="559"/>
      <c r="AR124" s="559"/>
      <c r="AS124" s="559"/>
      <c r="AT124" s="555">
        <f t="shared" si="86"/>
        <v>44256.6</v>
      </c>
      <c r="AU124" s="559"/>
      <c r="AV124" s="559"/>
      <c r="AW124" s="559"/>
      <c r="AX124" s="559"/>
      <c r="AY124" s="559"/>
      <c r="AZ124" s="559"/>
      <c r="BA124" s="559"/>
      <c r="BB124" s="559"/>
      <c r="BC124" s="559"/>
      <c r="BD124" s="559"/>
      <c r="BE124" s="559"/>
      <c r="BF124" s="559"/>
      <c r="BG124" s="559"/>
      <c r="BH124" s="559"/>
      <c r="BI124" s="559"/>
      <c r="BJ124" s="559"/>
      <c r="BK124" s="555">
        <v>9192</v>
      </c>
      <c r="BL124" s="555"/>
      <c r="BM124" s="555"/>
      <c r="BN124" s="555"/>
      <c r="BO124" s="555"/>
      <c r="BP124" s="555"/>
      <c r="BQ124" s="555"/>
      <c r="BR124" s="555"/>
      <c r="BS124" s="555"/>
      <c r="BT124" s="555"/>
      <c r="BU124" s="555"/>
      <c r="BV124" s="555"/>
      <c r="BW124" s="555"/>
      <c r="BX124" s="555"/>
      <c r="BY124" s="555"/>
      <c r="BZ124" s="555"/>
      <c r="CA124" s="555"/>
      <c r="CB124" s="555"/>
      <c r="CC124" s="555">
        <v>20471.599999999999</v>
      </c>
      <c r="CD124" s="555"/>
      <c r="CE124" s="555"/>
      <c r="CF124" s="555"/>
      <c r="CG124" s="555"/>
      <c r="CH124" s="555"/>
      <c r="CI124" s="555"/>
      <c r="CJ124" s="555"/>
      <c r="CK124" s="555"/>
      <c r="CL124" s="555"/>
      <c r="CM124" s="555"/>
      <c r="CN124" s="555"/>
      <c r="CO124" s="555"/>
      <c r="CP124" s="555"/>
      <c r="CQ124" s="555"/>
      <c r="CR124" s="555"/>
      <c r="CS124" s="555"/>
      <c r="CT124" s="555"/>
      <c r="CU124" s="555"/>
      <c r="CV124" s="555">
        <v>14593</v>
      </c>
      <c r="CW124" s="555"/>
      <c r="CX124" s="555"/>
      <c r="CY124" s="555"/>
      <c r="CZ124" s="555"/>
      <c r="DA124" s="555"/>
      <c r="DB124" s="555"/>
      <c r="DC124" s="555"/>
      <c r="DD124" s="555"/>
      <c r="DE124" s="555"/>
      <c r="DF124" s="555"/>
      <c r="DG124" s="555"/>
      <c r="DH124" s="555"/>
      <c r="DI124" s="555"/>
      <c r="DJ124" s="555"/>
      <c r="DK124" s="555"/>
      <c r="DL124" s="555"/>
      <c r="DM124" s="555"/>
      <c r="DN124" s="555">
        <f t="shared" si="87"/>
        <v>12597.907692307692</v>
      </c>
      <c r="DO124" s="555"/>
      <c r="DP124" s="555"/>
      <c r="DQ124" s="555"/>
      <c r="DR124" s="555"/>
      <c r="DS124" s="555"/>
      <c r="DT124" s="555"/>
      <c r="DU124" s="555"/>
      <c r="DV124" s="555"/>
      <c r="DW124" s="555"/>
      <c r="DX124" s="555"/>
      <c r="DY124" s="555"/>
      <c r="DZ124" s="555"/>
      <c r="EA124" s="555"/>
      <c r="EB124" s="555"/>
      <c r="EC124" s="555"/>
      <c r="ED124" s="555">
        <f t="shared" si="88"/>
        <v>7873.6923076923067</v>
      </c>
      <c r="EE124" s="555"/>
      <c r="EF124" s="555"/>
      <c r="EG124" s="555"/>
      <c r="EH124" s="555"/>
      <c r="EI124" s="555"/>
      <c r="EJ124" s="555"/>
      <c r="EK124" s="555"/>
      <c r="EL124" s="555"/>
      <c r="EM124" s="555"/>
      <c r="EN124" s="555"/>
      <c r="EO124" s="555"/>
      <c r="EP124" s="555"/>
      <c r="EQ124" s="555"/>
      <c r="ER124" s="555"/>
      <c r="ES124" s="555"/>
      <c r="ET124" s="555">
        <f t="shared" si="89"/>
        <v>265539.59999999998</v>
      </c>
      <c r="EU124" s="555"/>
      <c r="EV124" s="555"/>
      <c r="EW124" s="555"/>
      <c r="EX124" s="555"/>
      <c r="EY124" s="555"/>
      <c r="EZ124" s="555"/>
      <c r="FA124" s="555"/>
      <c r="FB124" s="555"/>
      <c r="FC124" s="555"/>
      <c r="FD124" s="555"/>
      <c r="FE124" s="555"/>
      <c r="FF124" s="555"/>
      <c r="FG124" s="555"/>
      <c r="FH124" s="555"/>
      <c r="FI124" s="555"/>
      <c r="FJ124" s="555"/>
      <c r="FK124" s="214"/>
      <c r="FL124" s="214"/>
      <c r="FM124" s="214"/>
      <c r="FN124" s="214"/>
      <c r="FO124" s="547"/>
      <c r="FP124" s="548"/>
      <c r="FQ124" s="548"/>
      <c r="FR124" s="548"/>
      <c r="FS124" s="548"/>
      <c r="FT124" s="548"/>
      <c r="FU124" s="548"/>
      <c r="FV124" s="548"/>
      <c r="FW124" s="548"/>
      <c r="FX124" s="548"/>
      <c r="FY124" s="548"/>
      <c r="FZ124" s="548"/>
      <c r="GA124" s="548"/>
      <c r="GB124" s="548"/>
      <c r="GC124" s="548"/>
      <c r="GD124" s="548"/>
      <c r="GE124" s="548"/>
      <c r="GF124" s="548"/>
      <c r="GG124" s="548"/>
      <c r="GH124" s="214"/>
      <c r="GI124" s="214"/>
      <c r="GJ124" s="214"/>
      <c r="GK124" s="214"/>
      <c r="GL124" s="214"/>
      <c r="GM124" s="214"/>
      <c r="GN124" s="214"/>
      <c r="GO124" s="214"/>
      <c r="GP124" s="214"/>
      <c r="GQ124" s="214"/>
      <c r="GR124" s="214"/>
      <c r="GS124" s="214"/>
      <c r="GT124" s="214"/>
      <c r="GU124" s="214"/>
      <c r="GV124" s="214"/>
      <c r="GW124" s="214"/>
      <c r="GX124" s="214"/>
      <c r="GY124" s="214"/>
      <c r="GZ124" s="214"/>
      <c r="HA124" s="214"/>
      <c r="HB124" s="214"/>
      <c r="HC124" s="214"/>
      <c r="HD124" s="214"/>
      <c r="HE124" s="214"/>
      <c r="HF124" s="214"/>
      <c r="HG124" s="214"/>
      <c r="HH124" s="214"/>
    </row>
    <row r="125" spans="1:216" x14ac:dyDescent="0.2">
      <c r="A125" s="561" t="s">
        <v>843</v>
      </c>
      <c r="B125" s="561"/>
      <c r="C125" s="561"/>
      <c r="D125" s="561"/>
      <c r="E125" s="561"/>
      <c r="F125" s="561"/>
      <c r="G125" s="562" t="s">
        <v>835</v>
      </c>
      <c r="H125" s="563"/>
      <c r="I125" s="563"/>
      <c r="J125" s="563"/>
      <c r="K125" s="563"/>
      <c r="L125" s="563"/>
      <c r="M125" s="563"/>
      <c r="N125" s="563"/>
      <c r="O125" s="563"/>
      <c r="P125" s="563"/>
      <c r="Q125" s="563"/>
      <c r="R125" s="563"/>
      <c r="S125" s="563"/>
      <c r="T125" s="563"/>
      <c r="U125" s="563"/>
      <c r="V125" s="563"/>
      <c r="W125" s="563"/>
      <c r="X125" s="563"/>
      <c r="Y125" s="563"/>
      <c r="Z125" s="563"/>
      <c r="AA125" s="563"/>
      <c r="AB125" s="563"/>
      <c r="AC125" s="564"/>
      <c r="AD125" s="559">
        <v>0.5</v>
      </c>
      <c r="AE125" s="559"/>
      <c r="AF125" s="559"/>
      <c r="AG125" s="559"/>
      <c r="AH125" s="559"/>
      <c r="AI125" s="559"/>
      <c r="AJ125" s="559"/>
      <c r="AK125" s="559"/>
      <c r="AL125" s="559"/>
      <c r="AM125" s="559"/>
      <c r="AN125" s="559"/>
      <c r="AO125" s="559"/>
      <c r="AP125" s="559"/>
      <c r="AQ125" s="559"/>
      <c r="AR125" s="559"/>
      <c r="AS125" s="559"/>
      <c r="AT125" s="555">
        <f t="shared" si="86"/>
        <v>44256.6</v>
      </c>
      <c r="AU125" s="559"/>
      <c r="AV125" s="559"/>
      <c r="AW125" s="559"/>
      <c r="AX125" s="559"/>
      <c r="AY125" s="559"/>
      <c r="AZ125" s="559"/>
      <c r="BA125" s="559"/>
      <c r="BB125" s="559"/>
      <c r="BC125" s="559"/>
      <c r="BD125" s="559"/>
      <c r="BE125" s="559"/>
      <c r="BF125" s="559"/>
      <c r="BG125" s="559"/>
      <c r="BH125" s="559"/>
      <c r="BI125" s="559"/>
      <c r="BJ125" s="559"/>
      <c r="BK125" s="555">
        <v>8574</v>
      </c>
      <c r="BL125" s="555"/>
      <c r="BM125" s="555"/>
      <c r="BN125" s="555"/>
      <c r="BO125" s="555"/>
      <c r="BP125" s="555"/>
      <c r="BQ125" s="555"/>
      <c r="BR125" s="555"/>
      <c r="BS125" s="555"/>
      <c r="BT125" s="555"/>
      <c r="BU125" s="555"/>
      <c r="BV125" s="555"/>
      <c r="BW125" s="555"/>
      <c r="BX125" s="555"/>
      <c r="BY125" s="555"/>
      <c r="BZ125" s="555"/>
      <c r="CA125" s="555"/>
      <c r="CB125" s="555"/>
      <c r="CC125" s="555">
        <v>21089.599999999999</v>
      </c>
      <c r="CD125" s="555"/>
      <c r="CE125" s="555"/>
      <c r="CF125" s="555"/>
      <c r="CG125" s="555"/>
      <c r="CH125" s="555"/>
      <c r="CI125" s="555"/>
      <c r="CJ125" s="555"/>
      <c r="CK125" s="555"/>
      <c r="CL125" s="555"/>
      <c r="CM125" s="555"/>
      <c r="CN125" s="555"/>
      <c r="CO125" s="555"/>
      <c r="CP125" s="555"/>
      <c r="CQ125" s="555"/>
      <c r="CR125" s="555"/>
      <c r="CS125" s="555"/>
      <c r="CT125" s="555"/>
      <c r="CU125" s="555"/>
      <c r="CV125" s="555">
        <v>14593</v>
      </c>
      <c r="CW125" s="555"/>
      <c r="CX125" s="555"/>
      <c r="CY125" s="555"/>
      <c r="CZ125" s="555"/>
      <c r="DA125" s="555"/>
      <c r="DB125" s="555"/>
      <c r="DC125" s="555"/>
      <c r="DD125" s="555"/>
      <c r="DE125" s="555"/>
      <c r="DF125" s="555"/>
      <c r="DG125" s="555"/>
      <c r="DH125" s="555"/>
      <c r="DI125" s="555"/>
      <c r="DJ125" s="555"/>
      <c r="DK125" s="555"/>
      <c r="DL125" s="555"/>
      <c r="DM125" s="555"/>
      <c r="DN125" s="555">
        <f t="shared" si="87"/>
        <v>12978.215384615383</v>
      </c>
      <c r="DO125" s="555"/>
      <c r="DP125" s="555"/>
      <c r="DQ125" s="555"/>
      <c r="DR125" s="555"/>
      <c r="DS125" s="555"/>
      <c r="DT125" s="555"/>
      <c r="DU125" s="555"/>
      <c r="DV125" s="555"/>
      <c r="DW125" s="555"/>
      <c r="DX125" s="555"/>
      <c r="DY125" s="555"/>
      <c r="DZ125" s="555"/>
      <c r="EA125" s="555"/>
      <c r="EB125" s="555"/>
      <c r="EC125" s="555"/>
      <c r="ED125" s="555">
        <f t="shared" si="88"/>
        <v>8111.3846153846143</v>
      </c>
      <c r="EE125" s="555"/>
      <c r="EF125" s="555"/>
      <c r="EG125" s="555"/>
      <c r="EH125" s="555"/>
      <c r="EI125" s="555"/>
      <c r="EJ125" s="555"/>
      <c r="EK125" s="555"/>
      <c r="EL125" s="555"/>
      <c r="EM125" s="555"/>
      <c r="EN125" s="555"/>
      <c r="EO125" s="555"/>
      <c r="EP125" s="555"/>
      <c r="EQ125" s="555"/>
      <c r="ER125" s="555"/>
      <c r="ES125" s="555"/>
      <c r="ET125" s="555">
        <f t="shared" si="89"/>
        <v>265539.59999999998</v>
      </c>
      <c r="EU125" s="555"/>
      <c r="EV125" s="555"/>
      <c r="EW125" s="555"/>
      <c r="EX125" s="555"/>
      <c r="EY125" s="555"/>
      <c r="EZ125" s="555"/>
      <c r="FA125" s="555"/>
      <c r="FB125" s="555"/>
      <c r="FC125" s="555"/>
      <c r="FD125" s="555"/>
      <c r="FE125" s="555"/>
      <c r="FF125" s="555"/>
      <c r="FG125" s="555"/>
      <c r="FH125" s="555"/>
      <c r="FI125" s="555"/>
      <c r="FJ125" s="555"/>
      <c r="FK125" s="214"/>
      <c r="FL125" s="214"/>
      <c r="FM125" s="214"/>
      <c r="FN125" s="214"/>
      <c r="FO125" s="547"/>
      <c r="FP125" s="548"/>
      <c r="FQ125" s="548"/>
      <c r="FR125" s="548"/>
      <c r="FS125" s="548"/>
      <c r="FT125" s="548"/>
      <c r="FU125" s="548"/>
      <c r="FV125" s="548"/>
      <c r="FW125" s="548"/>
      <c r="FX125" s="548"/>
      <c r="FY125" s="548"/>
      <c r="FZ125" s="548"/>
      <c r="GA125" s="548"/>
      <c r="GB125" s="548"/>
      <c r="GC125" s="548"/>
      <c r="GD125" s="548"/>
      <c r="GE125" s="548"/>
      <c r="GF125" s="548"/>
      <c r="GG125" s="548"/>
      <c r="GH125" s="214"/>
      <c r="GI125" s="214"/>
      <c r="GJ125" s="214"/>
      <c r="GK125" s="214"/>
      <c r="GL125" s="214"/>
      <c r="GM125" s="214"/>
      <c r="GN125" s="214"/>
      <c r="GO125" s="214"/>
      <c r="GP125" s="214"/>
      <c r="GQ125" s="214"/>
      <c r="GR125" s="214"/>
      <c r="GS125" s="214"/>
      <c r="GT125" s="214"/>
      <c r="GU125" s="214"/>
      <c r="GV125" s="214"/>
      <c r="GW125" s="214"/>
      <c r="GX125" s="214"/>
      <c r="GY125" s="214"/>
      <c r="GZ125" s="214"/>
      <c r="HA125" s="214"/>
      <c r="HB125" s="214"/>
      <c r="HC125" s="214"/>
      <c r="HD125" s="214"/>
      <c r="HE125" s="214"/>
      <c r="HF125" s="214"/>
      <c r="HG125" s="214"/>
      <c r="HH125" s="214"/>
    </row>
    <row r="126" spans="1:216" x14ac:dyDescent="0.2">
      <c r="A126" s="561" t="s">
        <v>844</v>
      </c>
      <c r="B126" s="561"/>
      <c r="C126" s="561"/>
      <c r="D126" s="561"/>
      <c r="E126" s="561"/>
      <c r="F126" s="561"/>
      <c r="G126" s="562" t="s">
        <v>836</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4"/>
      <c r="AD126" s="559">
        <v>0.25</v>
      </c>
      <c r="AE126" s="559"/>
      <c r="AF126" s="559"/>
      <c r="AG126" s="559"/>
      <c r="AH126" s="559"/>
      <c r="AI126" s="559"/>
      <c r="AJ126" s="559"/>
      <c r="AK126" s="559"/>
      <c r="AL126" s="559"/>
      <c r="AM126" s="559"/>
      <c r="AN126" s="559"/>
      <c r="AO126" s="559"/>
      <c r="AP126" s="559"/>
      <c r="AQ126" s="559"/>
      <c r="AR126" s="559"/>
      <c r="AS126" s="559"/>
      <c r="AT126" s="555">
        <f t="shared" si="86"/>
        <v>44256.6</v>
      </c>
      <c r="AU126" s="559"/>
      <c r="AV126" s="559"/>
      <c r="AW126" s="559"/>
      <c r="AX126" s="559"/>
      <c r="AY126" s="559"/>
      <c r="AZ126" s="559"/>
      <c r="BA126" s="559"/>
      <c r="BB126" s="559"/>
      <c r="BC126" s="559"/>
      <c r="BD126" s="559"/>
      <c r="BE126" s="559"/>
      <c r="BF126" s="559"/>
      <c r="BG126" s="559"/>
      <c r="BH126" s="559"/>
      <c r="BI126" s="559"/>
      <c r="BJ126" s="559"/>
      <c r="BK126" s="555">
        <v>11107</v>
      </c>
      <c r="BL126" s="555"/>
      <c r="BM126" s="555"/>
      <c r="BN126" s="555"/>
      <c r="BO126" s="555"/>
      <c r="BP126" s="555"/>
      <c r="BQ126" s="555"/>
      <c r="BR126" s="555"/>
      <c r="BS126" s="555"/>
      <c r="BT126" s="555"/>
      <c r="BU126" s="555"/>
      <c r="BV126" s="555"/>
      <c r="BW126" s="555"/>
      <c r="BX126" s="555"/>
      <c r="BY126" s="555"/>
      <c r="BZ126" s="555"/>
      <c r="CA126" s="555"/>
      <c r="CB126" s="555"/>
      <c r="CC126" s="555">
        <v>18556.599999999999</v>
      </c>
      <c r="CD126" s="555"/>
      <c r="CE126" s="555"/>
      <c r="CF126" s="555"/>
      <c r="CG126" s="555"/>
      <c r="CH126" s="555"/>
      <c r="CI126" s="555"/>
      <c r="CJ126" s="555"/>
      <c r="CK126" s="555"/>
      <c r="CL126" s="555"/>
      <c r="CM126" s="555"/>
      <c r="CN126" s="555"/>
      <c r="CO126" s="555"/>
      <c r="CP126" s="555"/>
      <c r="CQ126" s="555"/>
      <c r="CR126" s="555"/>
      <c r="CS126" s="555"/>
      <c r="CT126" s="555"/>
      <c r="CU126" s="555"/>
      <c r="CV126" s="555">
        <v>14593</v>
      </c>
      <c r="CW126" s="555"/>
      <c r="CX126" s="555"/>
      <c r="CY126" s="555"/>
      <c r="CZ126" s="555"/>
      <c r="DA126" s="555"/>
      <c r="DB126" s="555"/>
      <c r="DC126" s="555"/>
      <c r="DD126" s="555"/>
      <c r="DE126" s="555"/>
      <c r="DF126" s="555"/>
      <c r="DG126" s="555"/>
      <c r="DH126" s="555"/>
      <c r="DI126" s="555"/>
      <c r="DJ126" s="555"/>
      <c r="DK126" s="555"/>
      <c r="DL126" s="555"/>
      <c r="DM126" s="555"/>
      <c r="DN126" s="555">
        <f t="shared" si="87"/>
        <v>11419.446153846155</v>
      </c>
      <c r="DO126" s="555"/>
      <c r="DP126" s="555"/>
      <c r="DQ126" s="555"/>
      <c r="DR126" s="555"/>
      <c r="DS126" s="555"/>
      <c r="DT126" s="555"/>
      <c r="DU126" s="555"/>
      <c r="DV126" s="555"/>
      <c r="DW126" s="555"/>
      <c r="DX126" s="555"/>
      <c r="DY126" s="555"/>
      <c r="DZ126" s="555"/>
      <c r="EA126" s="555"/>
      <c r="EB126" s="555"/>
      <c r="EC126" s="555"/>
      <c r="ED126" s="555">
        <f t="shared" si="88"/>
        <v>7137.1538461538457</v>
      </c>
      <c r="EE126" s="555"/>
      <c r="EF126" s="555"/>
      <c r="EG126" s="555"/>
      <c r="EH126" s="555"/>
      <c r="EI126" s="555"/>
      <c r="EJ126" s="555"/>
      <c r="EK126" s="555"/>
      <c r="EL126" s="555"/>
      <c r="EM126" s="555"/>
      <c r="EN126" s="555"/>
      <c r="EO126" s="555"/>
      <c r="EP126" s="555"/>
      <c r="EQ126" s="555"/>
      <c r="ER126" s="555"/>
      <c r="ES126" s="555"/>
      <c r="ET126" s="555">
        <f t="shared" si="89"/>
        <v>132769.79999999999</v>
      </c>
      <c r="EU126" s="555"/>
      <c r="EV126" s="555"/>
      <c r="EW126" s="555"/>
      <c r="EX126" s="555"/>
      <c r="EY126" s="555"/>
      <c r="EZ126" s="555"/>
      <c r="FA126" s="555"/>
      <c r="FB126" s="555"/>
      <c r="FC126" s="555"/>
      <c r="FD126" s="555"/>
      <c r="FE126" s="555"/>
      <c r="FF126" s="555"/>
      <c r="FG126" s="555"/>
      <c r="FH126" s="555"/>
      <c r="FI126" s="555"/>
      <c r="FJ126" s="555"/>
      <c r="FK126" s="214"/>
      <c r="FL126" s="214"/>
      <c r="FM126" s="214"/>
      <c r="FN126" s="214"/>
      <c r="FO126" s="547"/>
      <c r="FP126" s="548"/>
      <c r="FQ126" s="548"/>
      <c r="FR126" s="548"/>
      <c r="FS126" s="548"/>
      <c r="FT126" s="548"/>
      <c r="FU126" s="548"/>
      <c r="FV126" s="548"/>
      <c r="FW126" s="548"/>
      <c r="FX126" s="548"/>
      <c r="FY126" s="548"/>
      <c r="FZ126" s="548"/>
      <c r="GA126" s="548"/>
      <c r="GB126" s="548"/>
      <c r="GC126" s="548"/>
      <c r="GD126" s="548"/>
      <c r="GE126" s="548"/>
      <c r="GF126" s="548"/>
      <c r="GG126" s="548"/>
      <c r="GH126" s="214"/>
      <c r="GI126" s="214"/>
      <c r="GJ126" s="214"/>
      <c r="GK126" s="214"/>
      <c r="GL126" s="214"/>
      <c r="GM126" s="214"/>
      <c r="GN126" s="214"/>
      <c r="GO126" s="214"/>
      <c r="GP126" s="214"/>
      <c r="GQ126" s="214"/>
      <c r="GR126" s="214"/>
      <c r="GS126" s="214"/>
      <c r="GT126" s="214"/>
      <c r="GU126" s="214"/>
      <c r="GV126" s="214"/>
      <c r="GW126" s="214"/>
      <c r="GX126" s="214"/>
      <c r="GY126" s="214"/>
      <c r="GZ126" s="214"/>
      <c r="HA126" s="214"/>
      <c r="HB126" s="214"/>
      <c r="HC126" s="214"/>
      <c r="HD126" s="214"/>
      <c r="HE126" s="214"/>
      <c r="HF126" s="214"/>
      <c r="HG126" s="214"/>
      <c r="HH126" s="214"/>
    </row>
    <row r="127" spans="1:216" x14ac:dyDescent="0.2">
      <c r="A127" s="561" t="s">
        <v>845</v>
      </c>
      <c r="B127" s="561"/>
      <c r="C127" s="561"/>
      <c r="D127" s="561"/>
      <c r="E127" s="561"/>
      <c r="F127" s="561"/>
      <c r="G127" s="562" t="s">
        <v>837</v>
      </c>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4"/>
      <c r="AD127" s="559">
        <v>0.5</v>
      </c>
      <c r="AE127" s="559"/>
      <c r="AF127" s="559"/>
      <c r="AG127" s="559"/>
      <c r="AH127" s="559"/>
      <c r="AI127" s="559"/>
      <c r="AJ127" s="559"/>
      <c r="AK127" s="559"/>
      <c r="AL127" s="559"/>
      <c r="AM127" s="559"/>
      <c r="AN127" s="559"/>
      <c r="AO127" s="559"/>
      <c r="AP127" s="559"/>
      <c r="AQ127" s="559"/>
      <c r="AR127" s="559"/>
      <c r="AS127" s="559"/>
      <c r="AT127" s="555">
        <f t="shared" si="86"/>
        <v>44256.6</v>
      </c>
      <c r="AU127" s="559"/>
      <c r="AV127" s="559"/>
      <c r="AW127" s="559"/>
      <c r="AX127" s="559"/>
      <c r="AY127" s="559"/>
      <c r="AZ127" s="559"/>
      <c r="BA127" s="559"/>
      <c r="BB127" s="559"/>
      <c r="BC127" s="559"/>
      <c r="BD127" s="559"/>
      <c r="BE127" s="559"/>
      <c r="BF127" s="559"/>
      <c r="BG127" s="559"/>
      <c r="BH127" s="559"/>
      <c r="BI127" s="559"/>
      <c r="BJ127" s="559"/>
      <c r="BK127" s="555">
        <v>10361</v>
      </c>
      <c r="BL127" s="555"/>
      <c r="BM127" s="555"/>
      <c r="BN127" s="555"/>
      <c r="BO127" s="555"/>
      <c r="BP127" s="555"/>
      <c r="BQ127" s="555"/>
      <c r="BR127" s="555"/>
      <c r="BS127" s="555"/>
      <c r="BT127" s="555"/>
      <c r="BU127" s="555"/>
      <c r="BV127" s="555"/>
      <c r="BW127" s="555"/>
      <c r="BX127" s="555"/>
      <c r="BY127" s="555"/>
      <c r="BZ127" s="555"/>
      <c r="CA127" s="555"/>
      <c r="CB127" s="555"/>
      <c r="CC127" s="555">
        <v>19302.599999999999</v>
      </c>
      <c r="CD127" s="555"/>
      <c r="CE127" s="555"/>
      <c r="CF127" s="555"/>
      <c r="CG127" s="555"/>
      <c r="CH127" s="555"/>
      <c r="CI127" s="555"/>
      <c r="CJ127" s="555"/>
      <c r="CK127" s="555"/>
      <c r="CL127" s="555"/>
      <c r="CM127" s="555"/>
      <c r="CN127" s="555"/>
      <c r="CO127" s="555"/>
      <c r="CP127" s="555"/>
      <c r="CQ127" s="555"/>
      <c r="CR127" s="555"/>
      <c r="CS127" s="555"/>
      <c r="CT127" s="555"/>
      <c r="CU127" s="555"/>
      <c r="CV127" s="555">
        <v>14593</v>
      </c>
      <c r="CW127" s="555"/>
      <c r="CX127" s="555"/>
      <c r="CY127" s="555"/>
      <c r="CZ127" s="555"/>
      <c r="DA127" s="555"/>
      <c r="DB127" s="555"/>
      <c r="DC127" s="555"/>
      <c r="DD127" s="555"/>
      <c r="DE127" s="555"/>
      <c r="DF127" s="555"/>
      <c r="DG127" s="555"/>
      <c r="DH127" s="555"/>
      <c r="DI127" s="555"/>
      <c r="DJ127" s="555"/>
      <c r="DK127" s="555"/>
      <c r="DL127" s="555"/>
      <c r="DM127" s="555"/>
      <c r="DN127" s="555">
        <f t="shared" si="87"/>
        <v>11878.523076923077</v>
      </c>
      <c r="DO127" s="555"/>
      <c r="DP127" s="555"/>
      <c r="DQ127" s="555"/>
      <c r="DR127" s="555"/>
      <c r="DS127" s="555"/>
      <c r="DT127" s="555"/>
      <c r="DU127" s="555"/>
      <c r="DV127" s="555"/>
      <c r="DW127" s="555"/>
      <c r="DX127" s="555"/>
      <c r="DY127" s="555"/>
      <c r="DZ127" s="555"/>
      <c r="EA127" s="555"/>
      <c r="EB127" s="555"/>
      <c r="EC127" s="555"/>
      <c r="ED127" s="555">
        <f t="shared" si="88"/>
        <v>7424.076923076922</v>
      </c>
      <c r="EE127" s="555"/>
      <c r="EF127" s="555"/>
      <c r="EG127" s="555"/>
      <c r="EH127" s="555"/>
      <c r="EI127" s="555"/>
      <c r="EJ127" s="555"/>
      <c r="EK127" s="555"/>
      <c r="EL127" s="555"/>
      <c r="EM127" s="555"/>
      <c r="EN127" s="555"/>
      <c r="EO127" s="555"/>
      <c r="EP127" s="555"/>
      <c r="EQ127" s="555"/>
      <c r="ER127" s="555"/>
      <c r="ES127" s="555"/>
      <c r="ET127" s="555">
        <f t="shared" si="89"/>
        <v>265539.59999999998</v>
      </c>
      <c r="EU127" s="555"/>
      <c r="EV127" s="555"/>
      <c r="EW127" s="555"/>
      <c r="EX127" s="555"/>
      <c r="EY127" s="555"/>
      <c r="EZ127" s="555"/>
      <c r="FA127" s="555"/>
      <c r="FB127" s="555"/>
      <c r="FC127" s="555"/>
      <c r="FD127" s="555"/>
      <c r="FE127" s="555"/>
      <c r="FF127" s="555"/>
      <c r="FG127" s="555"/>
      <c r="FH127" s="555"/>
      <c r="FI127" s="555"/>
      <c r="FJ127" s="555"/>
      <c r="FK127" s="214"/>
      <c r="FL127" s="214"/>
      <c r="FM127" s="214"/>
      <c r="FN127" s="214"/>
      <c r="FO127" s="547"/>
      <c r="FP127" s="548"/>
      <c r="FQ127" s="548"/>
      <c r="FR127" s="548"/>
      <c r="FS127" s="548"/>
      <c r="FT127" s="548"/>
      <c r="FU127" s="548"/>
      <c r="FV127" s="548"/>
      <c r="FW127" s="548"/>
      <c r="FX127" s="548"/>
      <c r="FY127" s="548"/>
      <c r="FZ127" s="548"/>
      <c r="GA127" s="548"/>
      <c r="GB127" s="548"/>
      <c r="GC127" s="548"/>
      <c r="GD127" s="548"/>
      <c r="GE127" s="548"/>
      <c r="GF127" s="548"/>
      <c r="GG127" s="548"/>
      <c r="GH127" s="214"/>
      <c r="GI127" s="214"/>
      <c r="GJ127" s="214"/>
      <c r="GK127" s="214"/>
      <c r="GL127" s="214"/>
      <c r="GM127" s="214"/>
      <c r="GN127" s="214"/>
      <c r="GO127" s="214"/>
      <c r="GP127" s="214"/>
      <c r="GQ127" s="214"/>
      <c r="GR127" s="214"/>
      <c r="GS127" s="214"/>
      <c r="GT127" s="214"/>
      <c r="GU127" s="214"/>
      <c r="GV127" s="214"/>
      <c r="GW127" s="214"/>
      <c r="GX127" s="214"/>
      <c r="GY127" s="214"/>
      <c r="GZ127" s="214"/>
      <c r="HA127" s="214"/>
      <c r="HB127" s="214"/>
      <c r="HC127" s="214"/>
      <c r="HD127" s="214"/>
      <c r="HE127" s="214"/>
      <c r="HF127" s="214"/>
      <c r="HG127" s="214"/>
      <c r="HH127" s="214"/>
    </row>
    <row r="128" spans="1:216" x14ac:dyDescent="0.2">
      <c r="A128" s="561" t="s">
        <v>846</v>
      </c>
      <c r="B128" s="561"/>
      <c r="C128" s="561"/>
      <c r="D128" s="561"/>
      <c r="E128" s="561"/>
      <c r="F128" s="561"/>
      <c r="G128" s="562" t="s">
        <v>838</v>
      </c>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4"/>
      <c r="AD128" s="559">
        <v>4</v>
      </c>
      <c r="AE128" s="559"/>
      <c r="AF128" s="559"/>
      <c r="AG128" s="559"/>
      <c r="AH128" s="559"/>
      <c r="AI128" s="559"/>
      <c r="AJ128" s="559"/>
      <c r="AK128" s="559"/>
      <c r="AL128" s="559"/>
      <c r="AM128" s="559"/>
      <c r="AN128" s="559"/>
      <c r="AO128" s="559"/>
      <c r="AP128" s="559"/>
      <c r="AQ128" s="559"/>
      <c r="AR128" s="559"/>
      <c r="AS128" s="559"/>
      <c r="AT128" s="555">
        <f t="shared" si="86"/>
        <v>44256.6</v>
      </c>
      <c r="AU128" s="559"/>
      <c r="AV128" s="559"/>
      <c r="AW128" s="559"/>
      <c r="AX128" s="559"/>
      <c r="AY128" s="559"/>
      <c r="AZ128" s="559"/>
      <c r="BA128" s="559"/>
      <c r="BB128" s="559"/>
      <c r="BC128" s="559"/>
      <c r="BD128" s="559"/>
      <c r="BE128" s="559"/>
      <c r="BF128" s="559"/>
      <c r="BG128" s="559"/>
      <c r="BH128" s="559"/>
      <c r="BI128" s="559"/>
      <c r="BJ128" s="559"/>
      <c r="BK128" s="555">
        <v>8574</v>
      </c>
      <c r="BL128" s="555"/>
      <c r="BM128" s="555"/>
      <c r="BN128" s="555"/>
      <c r="BO128" s="555"/>
      <c r="BP128" s="555"/>
      <c r="BQ128" s="555"/>
      <c r="BR128" s="555"/>
      <c r="BS128" s="555"/>
      <c r="BT128" s="555"/>
      <c r="BU128" s="555"/>
      <c r="BV128" s="555"/>
      <c r="BW128" s="555"/>
      <c r="BX128" s="555"/>
      <c r="BY128" s="555"/>
      <c r="BZ128" s="555"/>
      <c r="CA128" s="555"/>
      <c r="CB128" s="555"/>
      <c r="CC128" s="555">
        <v>21089.599999999999</v>
      </c>
      <c r="CD128" s="555"/>
      <c r="CE128" s="555"/>
      <c r="CF128" s="555"/>
      <c r="CG128" s="555"/>
      <c r="CH128" s="555"/>
      <c r="CI128" s="555"/>
      <c r="CJ128" s="555"/>
      <c r="CK128" s="555"/>
      <c r="CL128" s="555"/>
      <c r="CM128" s="555"/>
      <c r="CN128" s="555"/>
      <c r="CO128" s="555"/>
      <c r="CP128" s="555"/>
      <c r="CQ128" s="555"/>
      <c r="CR128" s="555"/>
      <c r="CS128" s="555"/>
      <c r="CT128" s="555"/>
      <c r="CU128" s="555"/>
      <c r="CV128" s="555">
        <v>14593</v>
      </c>
      <c r="CW128" s="555"/>
      <c r="CX128" s="555"/>
      <c r="CY128" s="555"/>
      <c r="CZ128" s="555"/>
      <c r="DA128" s="555"/>
      <c r="DB128" s="555"/>
      <c r="DC128" s="555"/>
      <c r="DD128" s="555"/>
      <c r="DE128" s="555"/>
      <c r="DF128" s="555"/>
      <c r="DG128" s="555"/>
      <c r="DH128" s="555"/>
      <c r="DI128" s="555"/>
      <c r="DJ128" s="555"/>
      <c r="DK128" s="555"/>
      <c r="DL128" s="555"/>
      <c r="DM128" s="555"/>
      <c r="DN128" s="555">
        <f t="shared" si="87"/>
        <v>12978.215384615383</v>
      </c>
      <c r="DO128" s="555"/>
      <c r="DP128" s="555"/>
      <c r="DQ128" s="555"/>
      <c r="DR128" s="555"/>
      <c r="DS128" s="555"/>
      <c r="DT128" s="555"/>
      <c r="DU128" s="555"/>
      <c r="DV128" s="555"/>
      <c r="DW128" s="555"/>
      <c r="DX128" s="555"/>
      <c r="DY128" s="555"/>
      <c r="DZ128" s="555"/>
      <c r="EA128" s="555"/>
      <c r="EB128" s="555"/>
      <c r="EC128" s="555"/>
      <c r="ED128" s="555">
        <f t="shared" si="88"/>
        <v>8111.3846153846143</v>
      </c>
      <c r="EE128" s="555"/>
      <c r="EF128" s="555"/>
      <c r="EG128" s="555"/>
      <c r="EH128" s="555"/>
      <c r="EI128" s="555"/>
      <c r="EJ128" s="555"/>
      <c r="EK128" s="555"/>
      <c r="EL128" s="555"/>
      <c r="EM128" s="555"/>
      <c r="EN128" s="555"/>
      <c r="EO128" s="555"/>
      <c r="EP128" s="555"/>
      <c r="EQ128" s="555"/>
      <c r="ER128" s="555"/>
      <c r="ES128" s="555"/>
      <c r="ET128" s="555">
        <f t="shared" si="89"/>
        <v>2124316.7999999998</v>
      </c>
      <c r="EU128" s="555"/>
      <c r="EV128" s="555"/>
      <c r="EW128" s="555"/>
      <c r="EX128" s="555"/>
      <c r="EY128" s="555"/>
      <c r="EZ128" s="555"/>
      <c r="FA128" s="555"/>
      <c r="FB128" s="555"/>
      <c r="FC128" s="555"/>
      <c r="FD128" s="555"/>
      <c r="FE128" s="555"/>
      <c r="FF128" s="555"/>
      <c r="FG128" s="555"/>
      <c r="FH128" s="555"/>
      <c r="FI128" s="555"/>
      <c r="FJ128" s="555"/>
      <c r="FK128" s="214"/>
      <c r="FL128" s="214"/>
      <c r="FM128" s="214"/>
      <c r="FN128" s="214"/>
      <c r="FO128" s="547"/>
      <c r="FP128" s="548"/>
      <c r="FQ128" s="548"/>
      <c r="FR128" s="548"/>
      <c r="FS128" s="548"/>
      <c r="FT128" s="548"/>
      <c r="FU128" s="548"/>
      <c r="FV128" s="548"/>
      <c r="FW128" s="548"/>
      <c r="FX128" s="548"/>
      <c r="FY128" s="548"/>
      <c r="FZ128" s="548"/>
      <c r="GA128" s="548"/>
      <c r="GB128" s="548"/>
      <c r="GC128" s="548"/>
      <c r="GD128" s="548"/>
      <c r="GE128" s="548"/>
      <c r="GF128" s="548"/>
      <c r="GG128" s="548"/>
      <c r="GH128" s="214"/>
      <c r="GI128" s="214"/>
      <c r="GJ128" s="214"/>
      <c r="GK128" s="214"/>
      <c r="GL128" s="214"/>
      <c r="GM128" s="214"/>
      <c r="GN128" s="214"/>
      <c r="GO128" s="214"/>
      <c r="GP128" s="214"/>
      <c r="GQ128" s="214"/>
      <c r="GR128" s="214"/>
      <c r="GS128" s="214"/>
      <c r="GT128" s="214"/>
      <c r="GU128" s="214"/>
      <c r="GV128" s="214"/>
      <c r="GW128" s="214"/>
      <c r="GX128" s="214"/>
      <c r="GY128" s="214"/>
      <c r="GZ128" s="214"/>
      <c r="HA128" s="214"/>
      <c r="HB128" s="214"/>
      <c r="HC128" s="214"/>
      <c r="HD128" s="214"/>
      <c r="HE128" s="214"/>
      <c r="HF128" s="214"/>
      <c r="HG128" s="214"/>
      <c r="HH128" s="214"/>
    </row>
    <row r="129" spans="1:216" x14ac:dyDescent="0.2">
      <c r="A129" s="556" t="s">
        <v>236</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8"/>
      <c r="AD129" s="559">
        <f>SUM(AD107:AS128)</f>
        <v>42.95</v>
      </c>
      <c r="AE129" s="559"/>
      <c r="AF129" s="559"/>
      <c r="AG129" s="559"/>
      <c r="AH129" s="559"/>
      <c r="AI129" s="559"/>
      <c r="AJ129" s="559"/>
      <c r="AK129" s="559"/>
      <c r="AL129" s="559"/>
      <c r="AM129" s="559"/>
      <c r="AN129" s="559"/>
      <c r="AO129" s="559"/>
      <c r="AP129" s="559"/>
      <c r="AQ129" s="559"/>
      <c r="AR129" s="559"/>
      <c r="AS129" s="559"/>
      <c r="AT129" s="559"/>
      <c r="AU129" s="559"/>
      <c r="AV129" s="559"/>
      <c r="AW129" s="559"/>
      <c r="AX129" s="559"/>
      <c r="AY129" s="559"/>
      <c r="AZ129" s="559"/>
      <c r="BA129" s="559"/>
      <c r="BB129" s="559"/>
      <c r="BC129" s="559"/>
      <c r="BD129" s="559"/>
      <c r="BE129" s="559"/>
      <c r="BF129" s="559"/>
      <c r="BG129" s="559"/>
      <c r="BH129" s="559"/>
      <c r="BI129" s="559"/>
      <c r="BJ129" s="559"/>
      <c r="BK129" s="559"/>
      <c r="BL129" s="559"/>
      <c r="BM129" s="559"/>
      <c r="BN129" s="559"/>
      <c r="BO129" s="559"/>
      <c r="BP129" s="559"/>
      <c r="BQ129" s="559"/>
      <c r="BR129" s="559"/>
      <c r="BS129" s="559"/>
      <c r="BT129" s="559"/>
      <c r="BU129" s="559"/>
      <c r="BV129" s="559"/>
      <c r="BW129" s="559"/>
      <c r="BX129" s="559"/>
      <c r="BY129" s="559"/>
      <c r="BZ129" s="559"/>
      <c r="CA129" s="559"/>
      <c r="CB129" s="559"/>
      <c r="CC129" s="555"/>
      <c r="CD129" s="555"/>
      <c r="CE129" s="555"/>
      <c r="CF129" s="555"/>
      <c r="CG129" s="555"/>
      <c r="CH129" s="555"/>
      <c r="CI129" s="555"/>
      <c r="CJ129" s="555"/>
      <c r="CK129" s="555"/>
      <c r="CL129" s="555"/>
      <c r="CM129" s="555"/>
      <c r="CN129" s="555"/>
      <c r="CO129" s="555"/>
      <c r="CP129" s="555"/>
      <c r="CQ129" s="555"/>
      <c r="CR129" s="555"/>
      <c r="CS129" s="555"/>
      <c r="CT129" s="555"/>
      <c r="CU129" s="555"/>
      <c r="CV129" s="555"/>
      <c r="CW129" s="555"/>
      <c r="CX129" s="555"/>
      <c r="CY129" s="555"/>
      <c r="CZ129" s="555"/>
      <c r="DA129" s="555"/>
      <c r="DB129" s="555"/>
      <c r="DC129" s="555"/>
      <c r="DD129" s="555"/>
      <c r="DE129" s="555"/>
      <c r="DF129" s="555"/>
      <c r="DG129" s="555"/>
      <c r="DH129" s="555"/>
      <c r="DI129" s="555"/>
      <c r="DJ129" s="555"/>
      <c r="DK129" s="555"/>
      <c r="DL129" s="555"/>
      <c r="DM129" s="555"/>
      <c r="DN129" s="555"/>
      <c r="DO129" s="555"/>
      <c r="DP129" s="555"/>
      <c r="DQ129" s="555"/>
      <c r="DR129" s="555"/>
      <c r="DS129" s="555"/>
      <c r="DT129" s="555"/>
      <c r="DU129" s="555"/>
      <c r="DV129" s="555"/>
      <c r="DW129" s="555"/>
      <c r="DX129" s="555"/>
      <c r="DY129" s="555"/>
      <c r="DZ129" s="555"/>
      <c r="EA129" s="555"/>
      <c r="EB129" s="555"/>
      <c r="EC129" s="555"/>
      <c r="ED129" s="555"/>
      <c r="EE129" s="555"/>
      <c r="EF129" s="555"/>
      <c r="EG129" s="555"/>
      <c r="EH129" s="555"/>
      <c r="EI129" s="555"/>
      <c r="EJ129" s="555"/>
      <c r="EK129" s="555"/>
      <c r="EL129" s="555"/>
      <c r="EM129" s="555"/>
      <c r="EN129" s="555"/>
      <c r="EO129" s="555"/>
      <c r="EP129" s="555"/>
      <c r="EQ129" s="555"/>
      <c r="ER129" s="555"/>
      <c r="ES129" s="555"/>
      <c r="ET129" s="560">
        <f>SUM(ET107:FJ128)</f>
        <v>25547980.282077003</v>
      </c>
      <c r="EU129" s="560"/>
      <c r="EV129" s="560"/>
      <c r="EW129" s="560"/>
      <c r="EX129" s="560"/>
      <c r="EY129" s="560"/>
      <c r="EZ129" s="560"/>
      <c r="FA129" s="560"/>
      <c r="FB129" s="560"/>
      <c r="FC129" s="560"/>
      <c r="FD129" s="560"/>
      <c r="FE129" s="560"/>
      <c r="FF129" s="560"/>
      <c r="FG129" s="560"/>
      <c r="FH129" s="560"/>
      <c r="FI129" s="560"/>
      <c r="FJ129" s="560"/>
      <c r="FK129" s="214"/>
      <c r="FL129" s="214"/>
      <c r="FM129" s="214"/>
      <c r="FN129" s="214"/>
      <c r="FO129" s="214"/>
      <c r="FP129" s="214"/>
      <c r="FQ129" s="214"/>
      <c r="FR129" s="214"/>
      <c r="FS129" s="214"/>
      <c r="FT129" s="547"/>
      <c r="FU129" s="548"/>
      <c r="FV129" s="548"/>
      <c r="FW129" s="548"/>
      <c r="FX129" s="548"/>
      <c r="FY129" s="548"/>
      <c r="FZ129" s="548"/>
      <c r="GA129" s="548"/>
      <c r="GB129" s="548"/>
      <c r="GC129" s="548"/>
      <c r="GD129" s="548"/>
      <c r="GE129" s="548"/>
      <c r="GF129" s="548"/>
      <c r="GG129" s="548"/>
      <c r="GH129" s="548"/>
      <c r="GI129" s="214"/>
      <c r="GJ129" s="214"/>
      <c r="GK129" s="214"/>
      <c r="GL129" s="214"/>
      <c r="GM129" s="214"/>
      <c r="GN129" s="214"/>
      <c r="GO129" s="214"/>
      <c r="GP129" s="214"/>
      <c r="GQ129" s="214"/>
      <c r="GR129" s="214"/>
      <c r="GS129" s="214"/>
      <c r="GT129" s="214"/>
      <c r="GU129" s="214"/>
      <c r="GV129" s="214"/>
      <c r="GW129" s="214"/>
      <c r="GX129" s="214"/>
      <c r="GY129" s="214"/>
      <c r="GZ129" s="214"/>
      <c r="HA129" s="214"/>
      <c r="HB129" s="214"/>
      <c r="HC129" s="214"/>
      <c r="HD129" s="214"/>
      <c r="HE129" s="214"/>
      <c r="HF129" s="214"/>
      <c r="HG129" s="214"/>
      <c r="HH129" s="214"/>
    </row>
    <row r="130" spans="1:216" x14ac:dyDescent="0.2">
      <c r="A130" s="549" t="s">
        <v>55</v>
      </c>
      <c r="B130" s="550"/>
      <c r="C130" s="550"/>
      <c r="D130" s="550"/>
      <c r="E130" s="550"/>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1"/>
      <c r="AD130" s="552">
        <f>AD82+AD129+AD105</f>
        <v>135.56</v>
      </c>
      <c r="AE130" s="552"/>
      <c r="AF130" s="552"/>
      <c r="AG130" s="552"/>
      <c r="AH130" s="552"/>
      <c r="AI130" s="552"/>
      <c r="AJ130" s="552"/>
      <c r="AK130" s="552"/>
      <c r="AL130" s="552"/>
      <c r="AM130" s="552"/>
      <c r="AN130" s="552"/>
      <c r="AO130" s="552"/>
      <c r="AP130" s="552"/>
      <c r="AQ130" s="552"/>
      <c r="AR130" s="552"/>
      <c r="AS130" s="552"/>
      <c r="AT130" s="552"/>
      <c r="AU130" s="552"/>
      <c r="AV130" s="552"/>
      <c r="AW130" s="552"/>
      <c r="AX130" s="552"/>
      <c r="AY130" s="552"/>
      <c r="AZ130" s="552"/>
      <c r="BA130" s="552"/>
      <c r="BB130" s="552"/>
      <c r="BC130" s="552"/>
      <c r="BD130" s="552"/>
      <c r="BE130" s="552"/>
      <c r="BF130" s="552"/>
      <c r="BG130" s="552"/>
      <c r="BH130" s="552"/>
      <c r="BI130" s="552"/>
      <c r="BJ130" s="552"/>
      <c r="BK130" s="552"/>
      <c r="BL130" s="552"/>
      <c r="BM130" s="552"/>
      <c r="BN130" s="552"/>
      <c r="BO130" s="552"/>
      <c r="BP130" s="552"/>
      <c r="BQ130" s="552"/>
      <c r="BR130" s="552"/>
      <c r="BS130" s="552"/>
      <c r="BT130" s="552"/>
      <c r="BU130" s="552"/>
      <c r="BV130" s="552"/>
      <c r="BW130" s="552"/>
      <c r="BX130" s="552"/>
      <c r="BY130" s="552"/>
      <c r="BZ130" s="552"/>
      <c r="CA130" s="552"/>
      <c r="CB130" s="552"/>
      <c r="CC130" s="553"/>
      <c r="CD130" s="553"/>
      <c r="CE130" s="553"/>
      <c r="CF130" s="553"/>
      <c r="CG130" s="553"/>
      <c r="CH130" s="553"/>
      <c r="CI130" s="553"/>
      <c r="CJ130" s="553"/>
      <c r="CK130" s="553"/>
      <c r="CL130" s="553"/>
      <c r="CM130" s="553"/>
      <c r="CN130" s="553"/>
      <c r="CO130" s="553"/>
      <c r="CP130" s="553"/>
      <c r="CQ130" s="553"/>
      <c r="CR130" s="553"/>
      <c r="CS130" s="553"/>
      <c r="CT130" s="553"/>
      <c r="CU130" s="553"/>
      <c r="CV130" s="553"/>
      <c r="CW130" s="553"/>
      <c r="CX130" s="553"/>
      <c r="CY130" s="553"/>
      <c r="CZ130" s="553"/>
      <c r="DA130" s="553"/>
      <c r="DB130" s="553"/>
      <c r="DC130" s="553"/>
      <c r="DD130" s="553"/>
      <c r="DE130" s="553"/>
      <c r="DF130" s="553"/>
      <c r="DG130" s="553"/>
      <c r="DH130" s="553"/>
      <c r="DI130" s="553"/>
      <c r="DJ130" s="553"/>
      <c r="DK130" s="553"/>
      <c r="DL130" s="553"/>
      <c r="DM130" s="553"/>
      <c r="DN130" s="553"/>
      <c r="DO130" s="553"/>
      <c r="DP130" s="553"/>
      <c r="DQ130" s="553"/>
      <c r="DR130" s="553"/>
      <c r="DS130" s="553"/>
      <c r="DT130" s="553"/>
      <c r="DU130" s="553"/>
      <c r="DV130" s="553"/>
      <c r="DW130" s="553"/>
      <c r="DX130" s="553"/>
      <c r="DY130" s="553"/>
      <c r="DZ130" s="553"/>
      <c r="EA130" s="553"/>
      <c r="EB130" s="553"/>
      <c r="EC130" s="553"/>
      <c r="ED130" s="553"/>
      <c r="EE130" s="553"/>
      <c r="EF130" s="553"/>
      <c r="EG130" s="553"/>
      <c r="EH130" s="553"/>
      <c r="EI130" s="553"/>
      <c r="EJ130" s="553"/>
      <c r="EK130" s="553"/>
      <c r="EL130" s="553"/>
      <c r="EM130" s="553"/>
      <c r="EN130" s="553"/>
      <c r="EO130" s="553"/>
      <c r="EP130" s="553"/>
      <c r="EQ130" s="553"/>
      <c r="ER130" s="553"/>
      <c r="ES130" s="553"/>
      <c r="ET130" s="554">
        <f>ET129+ET105+ET98+ET82</f>
        <v>123097517.34047697</v>
      </c>
      <c r="EU130" s="554"/>
      <c r="EV130" s="554"/>
      <c r="EW130" s="554"/>
      <c r="EX130" s="554"/>
      <c r="EY130" s="554"/>
      <c r="EZ130" s="554"/>
      <c r="FA130" s="554"/>
      <c r="FB130" s="554"/>
      <c r="FC130" s="554"/>
      <c r="FD130" s="554"/>
      <c r="FE130" s="554"/>
      <c r="FF130" s="554"/>
      <c r="FG130" s="554"/>
      <c r="FH130" s="554"/>
      <c r="FI130" s="554"/>
      <c r="FJ130" s="554"/>
      <c r="FK130" s="214"/>
      <c r="FL130" s="547"/>
      <c r="FM130" s="547"/>
      <c r="FN130" s="547"/>
      <c r="FO130" s="547"/>
      <c r="FP130" s="547"/>
      <c r="FQ130" s="547"/>
      <c r="FR130" s="547"/>
      <c r="FS130" s="547"/>
      <c r="FT130" s="547"/>
      <c r="FU130" s="547"/>
      <c r="FV130" s="547"/>
      <c r="FW130" s="547"/>
      <c r="FX130" s="547"/>
      <c r="FY130" s="547"/>
      <c r="FZ130" s="547"/>
      <c r="GA130" s="547"/>
      <c r="GB130" s="547"/>
      <c r="GC130" s="547"/>
      <c r="GD130" s="547"/>
      <c r="GE130" s="547"/>
      <c r="GF130" s="547"/>
      <c r="GG130" s="547"/>
      <c r="GH130" s="547"/>
      <c r="GI130" s="547"/>
      <c r="GJ130" s="547"/>
      <c r="GK130" s="547"/>
      <c r="GL130" s="547"/>
      <c r="GM130" s="547"/>
      <c r="GN130" s="547"/>
      <c r="GO130" s="547"/>
      <c r="GP130" s="547"/>
      <c r="GQ130" s="214"/>
      <c r="GR130" s="547"/>
      <c r="GS130" s="548"/>
      <c r="GT130" s="548"/>
      <c r="GU130" s="548"/>
      <c r="GV130" s="548"/>
      <c r="GW130" s="548"/>
      <c r="GX130" s="548"/>
      <c r="GY130" s="548"/>
      <c r="GZ130" s="548"/>
      <c r="HA130" s="548"/>
      <c r="HB130" s="548"/>
      <c r="HC130" s="548"/>
      <c r="HD130" s="548"/>
      <c r="HE130" s="548"/>
      <c r="HF130" s="548"/>
      <c r="HG130" s="548"/>
      <c r="HH130" s="548"/>
    </row>
    <row r="131" spans="1:216" x14ac:dyDescent="0.2">
      <c r="AE131" s="597"/>
      <c r="AF131" s="597"/>
      <c r="AG131" s="597"/>
      <c r="AH131" s="597"/>
      <c r="AI131" s="597"/>
      <c r="AJ131" s="597"/>
      <c r="AK131" s="597"/>
      <c r="AL131" s="597"/>
      <c r="AM131" s="597"/>
      <c r="AN131" s="597"/>
      <c r="AO131" s="597"/>
      <c r="AP131" s="597"/>
      <c r="AQ131" s="597"/>
      <c r="AR131" s="597"/>
    </row>
  </sheetData>
  <mergeCells count="1179">
    <mergeCell ref="ED63:ES63"/>
    <mergeCell ref="AD33:AS33"/>
    <mergeCell ref="ET33:FJ33"/>
    <mergeCell ref="ED33:ES33"/>
    <mergeCell ref="DN33:EC33"/>
    <mergeCell ref="CV33:DM33"/>
    <mergeCell ref="CC33:CU33"/>
    <mergeCell ref="BK33:CB33"/>
    <mergeCell ref="AT33:BJ33"/>
    <mergeCell ref="A33:AC33"/>
    <mergeCell ref="ET63:FJ63"/>
    <mergeCell ref="FO63:GG63"/>
    <mergeCell ref="A61:F61"/>
    <mergeCell ref="G61:AC61"/>
    <mergeCell ref="AD61:AS61"/>
    <mergeCell ref="AT61:BJ61"/>
    <mergeCell ref="BK61:CB61"/>
    <mergeCell ref="CC61:CU61"/>
    <mergeCell ref="CV61:DM61"/>
    <mergeCell ref="DN61:EC61"/>
    <mergeCell ref="ED61:ES61"/>
    <mergeCell ref="ET61:FJ61"/>
    <mergeCell ref="FO61:GG61"/>
    <mergeCell ref="A62:F62"/>
    <mergeCell ref="G62:AC62"/>
    <mergeCell ref="AD62:AS62"/>
    <mergeCell ref="AT62:BJ62"/>
    <mergeCell ref="BK62:CB62"/>
    <mergeCell ref="CC62:CU62"/>
    <mergeCell ref="CV62:DM62"/>
    <mergeCell ref="DN62:EC62"/>
    <mergeCell ref="ED62:ES62"/>
    <mergeCell ref="ET62:FJ62"/>
    <mergeCell ref="FO62:GG62"/>
    <mergeCell ref="A63:F63"/>
    <mergeCell ref="G63:AC63"/>
    <mergeCell ref="AD63:AS63"/>
    <mergeCell ref="AT63:BJ63"/>
    <mergeCell ref="BK63:CB63"/>
    <mergeCell ref="CC63:CU63"/>
    <mergeCell ref="CV63:DM63"/>
    <mergeCell ref="DN63:EC63"/>
    <mergeCell ref="ED39:ES39"/>
    <mergeCell ref="ET59:FJ59"/>
    <mergeCell ref="FO59:GG59"/>
    <mergeCell ref="A60:F60"/>
    <mergeCell ref="G60:AC60"/>
    <mergeCell ref="AD60:AS60"/>
    <mergeCell ref="AT60:BJ60"/>
    <mergeCell ref="BK60:CB60"/>
    <mergeCell ref="CC60:CU60"/>
    <mergeCell ref="CV60:DM60"/>
    <mergeCell ref="DN60:EC60"/>
    <mergeCell ref="ED60:ES60"/>
    <mergeCell ref="ET60:FJ60"/>
    <mergeCell ref="FO60:GG60"/>
    <mergeCell ref="A59:F59"/>
    <mergeCell ref="G59:AC59"/>
    <mergeCell ref="AD59:AS59"/>
    <mergeCell ref="AT59:BJ59"/>
    <mergeCell ref="BK59:CB59"/>
    <mergeCell ref="CC59:CU59"/>
    <mergeCell ref="CV59:DM59"/>
    <mergeCell ref="DN59:EC59"/>
    <mergeCell ref="ED59:ES59"/>
    <mergeCell ref="ET39:FJ39"/>
    <mergeCell ref="FM39:GL39"/>
    <mergeCell ref="A58:F58"/>
    <mergeCell ref="G58:AC58"/>
    <mergeCell ref="AD58:AS58"/>
    <mergeCell ref="AT58:BJ58"/>
    <mergeCell ref="BK58:CB58"/>
    <mergeCell ref="CC58:CU58"/>
    <mergeCell ref="CV58:DM58"/>
    <mergeCell ref="DN58:EC58"/>
    <mergeCell ref="ED58:ES58"/>
    <mergeCell ref="ET58:FJ58"/>
    <mergeCell ref="FO58:GG58"/>
    <mergeCell ref="ED42:ES42"/>
    <mergeCell ref="ET42:FJ42"/>
    <mergeCell ref="FO42:GG42"/>
    <mergeCell ref="ED40:ES40"/>
    <mergeCell ref="ET40:FJ40"/>
    <mergeCell ref="FN40:GD40"/>
    <mergeCell ref="AT40:BJ40"/>
    <mergeCell ref="BK40:CB40"/>
    <mergeCell ref="CC40:CU40"/>
    <mergeCell ref="CV40:DM40"/>
    <mergeCell ref="CC42:CU42"/>
    <mergeCell ref="A39:F39"/>
    <mergeCell ref="G39:AC39"/>
    <mergeCell ref="AD39:AS39"/>
    <mergeCell ref="AT39:BJ39"/>
    <mergeCell ref="BK39:CB39"/>
    <mergeCell ref="CC39:CU39"/>
    <mergeCell ref="CV39:DM39"/>
    <mergeCell ref="DN39:EC39"/>
    <mergeCell ref="ED32:ES32"/>
    <mergeCell ref="ET37:FJ37"/>
    <mergeCell ref="FM37:GL37"/>
    <mergeCell ref="A38:F38"/>
    <mergeCell ref="G38:AC38"/>
    <mergeCell ref="AD38:AS38"/>
    <mergeCell ref="AT38:BJ38"/>
    <mergeCell ref="BK38:CB38"/>
    <mergeCell ref="CC38:CU38"/>
    <mergeCell ref="CV38:DM38"/>
    <mergeCell ref="DN38:EC38"/>
    <mergeCell ref="ED38:ES38"/>
    <mergeCell ref="ET38:FJ38"/>
    <mergeCell ref="FM38:GL38"/>
    <mergeCell ref="A37:F37"/>
    <mergeCell ref="G37:AC37"/>
    <mergeCell ref="AD37:AS37"/>
    <mergeCell ref="AT37:BJ37"/>
    <mergeCell ref="BK37:CB37"/>
    <mergeCell ref="CC37:CU37"/>
    <mergeCell ref="CV37:DM37"/>
    <mergeCell ref="DN37:EC37"/>
    <mergeCell ref="ED37:ES37"/>
    <mergeCell ref="ET32:FJ32"/>
    <mergeCell ref="FL32:GC32"/>
    <mergeCell ref="GE32:GX32"/>
    <mergeCell ref="A16:F16"/>
    <mergeCell ref="G16:AC16"/>
    <mergeCell ref="AD16:AS16"/>
    <mergeCell ref="AT16:BJ16"/>
    <mergeCell ref="BK16:CB16"/>
    <mergeCell ref="CC16:CU16"/>
    <mergeCell ref="CV16:DM16"/>
    <mergeCell ref="DN16:EC16"/>
    <mergeCell ref="ED16:ES16"/>
    <mergeCell ref="ET16:FJ16"/>
    <mergeCell ref="A30:F30"/>
    <mergeCell ref="G30:AC30"/>
    <mergeCell ref="AD30:AS30"/>
    <mergeCell ref="AT30:BJ30"/>
    <mergeCell ref="BK30:CB30"/>
    <mergeCell ref="CC30:CU30"/>
    <mergeCell ref="CV30:DM30"/>
    <mergeCell ref="DN30:EC30"/>
    <mergeCell ref="ED30:ES30"/>
    <mergeCell ref="ET30:FJ30"/>
    <mergeCell ref="FL30:GC30"/>
    <mergeCell ref="A32:F32"/>
    <mergeCell ref="G32:AC32"/>
    <mergeCell ref="AD32:AS32"/>
    <mergeCell ref="AT32:BJ32"/>
    <mergeCell ref="BK32:CB32"/>
    <mergeCell ref="CC32:CU32"/>
    <mergeCell ref="CV32:DM32"/>
    <mergeCell ref="DN32:EC32"/>
    <mergeCell ref="AD29:AS29"/>
    <mergeCell ref="AT29:BJ29"/>
    <mergeCell ref="BK29:CB29"/>
    <mergeCell ref="CC29:CU29"/>
    <mergeCell ref="CV29:DM29"/>
    <mergeCell ref="DN29:EC29"/>
    <mergeCell ref="ED29:ES29"/>
    <mergeCell ref="GE30:GX30"/>
    <mergeCell ref="A31:F31"/>
    <mergeCell ref="G31:AC31"/>
    <mergeCell ref="AD31:AS31"/>
    <mergeCell ref="AT31:BJ31"/>
    <mergeCell ref="BK31:CB31"/>
    <mergeCell ref="CC31:CU31"/>
    <mergeCell ref="CV31:DM31"/>
    <mergeCell ref="DN31:EC31"/>
    <mergeCell ref="ED31:ES31"/>
    <mergeCell ref="ET31:FJ31"/>
    <mergeCell ref="FL31:GC31"/>
    <mergeCell ref="GE31:GX31"/>
    <mergeCell ref="CC21:CU21"/>
    <mergeCell ref="CV21:DM21"/>
    <mergeCell ref="DN21:EC21"/>
    <mergeCell ref="ED21:ES21"/>
    <mergeCell ref="ET21:FJ21"/>
    <mergeCell ref="FL21:GC21"/>
    <mergeCell ref="ET29:FJ29"/>
    <mergeCell ref="FL29:GC29"/>
    <mergeCell ref="GE29:GX29"/>
    <mergeCell ref="A20:F20"/>
    <mergeCell ref="G20:AC20"/>
    <mergeCell ref="AD20:AS20"/>
    <mergeCell ref="AT20:BJ20"/>
    <mergeCell ref="BK20:CB20"/>
    <mergeCell ref="CC20:CU20"/>
    <mergeCell ref="CV20:DM20"/>
    <mergeCell ref="DN20:EC20"/>
    <mergeCell ref="ED20:ES20"/>
    <mergeCell ref="ET20:FJ20"/>
    <mergeCell ref="FL20:GC20"/>
    <mergeCell ref="GE20:GX20"/>
    <mergeCell ref="CC24:CU24"/>
    <mergeCell ref="CV24:DM24"/>
    <mergeCell ref="DN24:EC24"/>
    <mergeCell ref="ED24:ES24"/>
    <mergeCell ref="ET24:FJ24"/>
    <mergeCell ref="FL24:GC24"/>
    <mergeCell ref="GE24:GX24"/>
    <mergeCell ref="A21:F21"/>
    <mergeCell ref="G21:AC21"/>
    <mergeCell ref="A29:F29"/>
    <mergeCell ref="G29:AC29"/>
    <mergeCell ref="BO7:CJ8"/>
    <mergeCell ref="AT65:BJ65"/>
    <mergeCell ref="BK65:CB65"/>
    <mergeCell ref="CC65:CU65"/>
    <mergeCell ref="CV65:DM65"/>
    <mergeCell ref="DN65:EC65"/>
    <mergeCell ref="A64:AC64"/>
    <mergeCell ref="AD64:AS64"/>
    <mergeCell ref="AT64:BJ64"/>
    <mergeCell ref="BK64:CB64"/>
    <mergeCell ref="CC64:CU64"/>
    <mergeCell ref="CV64:DM64"/>
    <mergeCell ref="BK12:CB12"/>
    <mergeCell ref="CC12:CU12"/>
    <mergeCell ref="CC14:CU14"/>
    <mergeCell ref="DN40:EC40"/>
    <mergeCell ref="A41:FJ41"/>
    <mergeCell ref="A42:F42"/>
    <mergeCell ref="G42:AC42"/>
    <mergeCell ref="AD42:AS42"/>
    <mergeCell ref="AT42:BJ42"/>
    <mergeCell ref="BK42:CB42"/>
    <mergeCell ref="A40:AC40"/>
    <mergeCell ref="AD40:AS40"/>
    <mergeCell ref="A22:F22"/>
    <mergeCell ref="G22:AC22"/>
    <mergeCell ref="AD22:AS22"/>
    <mergeCell ref="AT22:BJ22"/>
    <mergeCell ref="BK22:CB22"/>
    <mergeCell ref="CC22:CU22"/>
    <mergeCell ref="CV22:DM22"/>
    <mergeCell ref="DN22:EC22"/>
    <mergeCell ref="FT64:GH64"/>
    <mergeCell ref="ED65:ES65"/>
    <mergeCell ref="ET65:FJ65"/>
    <mergeCell ref="FL65:GP65"/>
    <mergeCell ref="AE131:AR131"/>
    <mergeCell ref="DN64:EC64"/>
    <mergeCell ref="ED64:ES64"/>
    <mergeCell ref="ET64:FJ64"/>
    <mergeCell ref="A65:AC65"/>
    <mergeCell ref="AD65:AS65"/>
    <mergeCell ref="A67:FJ67"/>
    <mergeCell ref="A68:GB68"/>
    <mergeCell ref="A69:GB69"/>
    <mergeCell ref="AC70:FJ70"/>
    <mergeCell ref="A71:AT71"/>
    <mergeCell ref="AU71:FJ71"/>
    <mergeCell ref="BO72:CJ73"/>
    <mergeCell ref="A74:F76"/>
    <mergeCell ref="G74:AC76"/>
    <mergeCell ref="AD74:AS76"/>
    <mergeCell ref="AT74:DM74"/>
    <mergeCell ref="DN74:EC76"/>
    <mergeCell ref="ED74:ES76"/>
    <mergeCell ref="ET74:FJ76"/>
    <mergeCell ref="CV42:DM42"/>
    <mergeCell ref="DN42:EC42"/>
    <mergeCell ref="ET19:FJ19"/>
    <mergeCell ref="FL19:GC19"/>
    <mergeCell ref="GE19:GX19"/>
    <mergeCell ref="A34:F34"/>
    <mergeCell ref="G34:AC34"/>
    <mergeCell ref="AD34:AS34"/>
    <mergeCell ref="AT34:BJ34"/>
    <mergeCell ref="BK34:CB34"/>
    <mergeCell ref="CC34:CU34"/>
    <mergeCell ref="CV34:DM34"/>
    <mergeCell ref="DN34:EC34"/>
    <mergeCell ref="ED34:ES34"/>
    <mergeCell ref="ET34:FJ34"/>
    <mergeCell ref="FM34:GL34"/>
    <mergeCell ref="A19:F19"/>
    <mergeCell ref="G19:AC19"/>
    <mergeCell ref="AD19:AS19"/>
    <mergeCell ref="AT19:BJ19"/>
    <mergeCell ref="BK19:CB19"/>
    <mergeCell ref="CC19:CU19"/>
    <mergeCell ref="CV19:DM19"/>
    <mergeCell ref="DN19:EC19"/>
    <mergeCell ref="GE21:GX21"/>
    <mergeCell ref="ED22:ES22"/>
    <mergeCell ref="ET22:FJ22"/>
    <mergeCell ref="FL22:GC22"/>
    <mergeCell ref="GE22:GX22"/>
    <mergeCell ref="AD21:AS21"/>
    <mergeCell ref="AT21:BJ21"/>
    <mergeCell ref="BK21:CB21"/>
    <mergeCell ref="A18:FJ18"/>
    <mergeCell ref="A17:AC17"/>
    <mergeCell ref="AD17:AS17"/>
    <mergeCell ref="AT17:BJ17"/>
    <mergeCell ref="BK17:CB17"/>
    <mergeCell ref="CC17:CU17"/>
    <mergeCell ref="CV17:DM17"/>
    <mergeCell ref="DN17:EC17"/>
    <mergeCell ref="ED17:ES17"/>
    <mergeCell ref="BK15:CB15"/>
    <mergeCell ref="ED19:ES19"/>
    <mergeCell ref="A23:F23"/>
    <mergeCell ref="FL23:GC23"/>
    <mergeCell ref="GE23:GX23"/>
    <mergeCell ref="A25:F25"/>
    <mergeCell ref="G25:AC25"/>
    <mergeCell ref="AD25:AS25"/>
    <mergeCell ref="AT25:BJ25"/>
    <mergeCell ref="BK25:CB25"/>
    <mergeCell ref="CC25:CU25"/>
    <mergeCell ref="CV25:DM25"/>
    <mergeCell ref="DN25:EC25"/>
    <mergeCell ref="ED25:ES25"/>
    <mergeCell ref="ET25:FJ25"/>
    <mergeCell ref="FL25:GC25"/>
    <mergeCell ref="GE25:GX25"/>
    <mergeCell ref="G23:AC23"/>
    <mergeCell ref="AD23:AS23"/>
    <mergeCell ref="AT23:BJ23"/>
    <mergeCell ref="BK23:CB23"/>
    <mergeCell ref="CC23:CU23"/>
    <mergeCell ref="CV23:DM23"/>
    <mergeCell ref="AD14:AS14"/>
    <mergeCell ref="AT14:BJ14"/>
    <mergeCell ref="BK14:CB14"/>
    <mergeCell ref="A12:F12"/>
    <mergeCell ref="G12:AC12"/>
    <mergeCell ref="AD12:AS12"/>
    <mergeCell ref="AT12:BJ12"/>
    <mergeCell ref="CV14:DM14"/>
    <mergeCell ref="DN14:EC14"/>
    <mergeCell ref="ED14:ES14"/>
    <mergeCell ref="BK13:CU13"/>
    <mergeCell ref="GF17:GW17"/>
    <mergeCell ref="CC15:CU15"/>
    <mergeCell ref="CV15:DM15"/>
    <mergeCell ref="DN15:EC15"/>
    <mergeCell ref="ED15:ES15"/>
    <mergeCell ref="ET15:FJ15"/>
    <mergeCell ref="A1:FJ1"/>
    <mergeCell ref="A2:GB2"/>
    <mergeCell ref="A3:GB3"/>
    <mergeCell ref="AC5:FJ5"/>
    <mergeCell ref="A6:AT6"/>
    <mergeCell ref="AU6:FJ6"/>
    <mergeCell ref="GR65:HH65"/>
    <mergeCell ref="ET9:FJ11"/>
    <mergeCell ref="AT10:BJ11"/>
    <mergeCell ref="BK10:DM10"/>
    <mergeCell ref="BK11:CB11"/>
    <mergeCell ref="CC11:CU11"/>
    <mergeCell ref="CV11:DM11"/>
    <mergeCell ref="A9:F11"/>
    <mergeCell ref="G9:AC11"/>
    <mergeCell ref="AD9:AS11"/>
    <mergeCell ref="AT9:DM9"/>
    <mergeCell ref="DN9:EC11"/>
    <mergeCell ref="ED9:ES11"/>
    <mergeCell ref="ET14:FJ14"/>
    <mergeCell ref="A15:F15"/>
    <mergeCell ref="G15:AC15"/>
    <mergeCell ref="AD15:AS15"/>
    <mergeCell ref="AT15:BJ15"/>
    <mergeCell ref="CV12:DM12"/>
    <mergeCell ref="DN12:EC12"/>
    <mergeCell ref="ED12:ES12"/>
    <mergeCell ref="ET17:FJ17"/>
    <mergeCell ref="FM17:GB17"/>
    <mergeCell ref="ET12:FJ12"/>
    <mergeCell ref="A14:F14"/>
    <mergeCell ref="G14:AC14"/>
    <mergeCell ref="A35:F35"/>
    <mergeCell ref="ET35:FJ35"/>
    <mergeCell ref="FM35:GL35"/>
    <mergeCell ref="A36:F36"/>
    <mergeCell ref="G36:AC36"/>
    <mergeCell ref="AD36:AS36"/>
    <mergeCell ref="AT36:BJ36"/>
    <mergeCell ref="BK36:CB36"/>
    <mergeCell ref="CC36:CU36"/>
    <mergeCell ref="CV36:DM36"/>
    <mergeCell ref="DN36:EC36"/>
    <mergeCell ref="ED36:ES36"/>
    <mergeCell ref="ET36:FJ36"/>
    <mergeCell ref="FM36:GL36"/>
    <mergeCell ref="G35:AC35"/>
    <mergeCell ref="AD35:AS35"/>
    <mergeCell ref="AT35:BJ35"/>
    <mergeCell ref="BK35:CB35"/>
    <mergeCell ref="CC35:CU35"/>
    <mergeCell ref="CV35:DM35"/>
    <mergeCell ref="DN35:EC35"/>
    <mergeCell ref="ED35:ES35"/>
    <mergeCell ref="FO43:GG43"/>
    <mergeCell ref="A44:F44"/>
    <mergeCell ref="G44:AC44"/>
    <mergeCell ref="AD44:AS44"/>
    <mergeCell ref="AT44:BJ44"/>
    <mergeCell ref="BK44:CB44"/>
    <mergeCell ref="CC44:CU44"/>
    <mergeCell ref="CV44:DM44"/>
    <mergeCell ref="DN44:EC44"/>
    <mergeCell ref="ED44:ES44"/>
    <mergeCell ref="ET44:FJ44"/>
    <mergeCell ref="FO44:GG44"/>
    <mergeCell ref="A43:F43"/>
    <mergeCell ref="G43:AC43"/>
    <mergeCell ref="AD43:AS43"/>
    <mergeCell ref="AT43:BJ43"/>
    <mergeCell ref="BK43:CB43"/>
    <mergeCell ref="CC43:CU43"/>
    <mergeCell ref="CV43:DM43"/>
    <mergeCell ref="DN43:EC43"/>
    <mergeCell ref="ED43:ES43"/>
    <mergeCell ref="ET43:FJ43"/>
    <mergeCell ref="ET45:FJ45"/>
    <mergeCell ref="FO45:GG45"/>
    <mergeCell ref="A46:F46"/>
    <mergeCell ref="G46:AC46"/>
    <mergeCell ref="AD46:AS46"/>
    <mergeCell ref="AT46:BJ46"/>
    <mergeCell ref="BK46:CB46"/>
    <mergeCell ref="CC46:CU46"/>
    <mergeCell ref="CV46:DM46"/>
    <mergeCell ref="DN46:EC46"/>
    <mergeCell ref="ED46:ES46"/>
    <mergeCell ref="ET46:FJ46"/>
    <mergeCell ref="FO46:GG46"/>
    <mergeCell ref="A45:F45"/>
    <mergeCell ref="G45:AC45"/>
    <mergeCell ref="AD45:AS45"/>
    <mergeCell ref="AT45:BJ45"/>
    <mergeCell ref="BK45:CB45"/>
    <mergeCell ref="CC45:CU45"/>
    <mergeCell ref="CV45:DM45"/>
    <mergeCell ref="DN45:EC45"/>
    <mergeCell ref="ED45:ES45"/>
    <mergeCell ref="ET47:FJ47"/>
    <mergeCell ref="FO47:GG47"/>
    <mergeCell ref="A48:F48"/>
    <mergeCell ref="G48:AC48"/>
    <mergeCell ref="AD48:AS48"/>
    <mergeCell ref="AT48:BJ48"/>
    <mergeCell ref="BK48:CB48"/>
    <mergeCell ref="CC48:CU48"/>
    <mergeCell ref="CV48:DM48"/>
    <mergeCell ref="DN48:EC48"/>
    <mergeCell ref="ED48:ES48"/>
    <mergeCell ref="ET48:FJ48"/>
    <mergeCell ref="FO48:GG48"/>
    <mergeCell ref="A47:F47"/>
    <mergeCell ref="G47:AC47"/>
    <mergeCell ref="AD47:AS47"/>
    <mergeCell ref="AT47:BJ47"/>
    <mergeCell ref="BK47:CB47"/>
    <mergeCell ref="CC47:CU47"/>
    <mergeCell ref="CV47:DM47"/>
    <mergeCell ref="DN47:EC47"/>
    <mergeCell ref="ED47:ES47"/>
    <mergeCell ref="ED51:ES51"/>
    <mergeCell ref="ET49:FJ49"/>
    <mergeCell ref="FO49:GG49"/>
    <mergeCell ref="A50:F50"/>
    <mergeCell ref="G50:AC50"/>
    <mergeCell ref="AD50:AS50"/>
    <mergeCell ref="AT50:BJ50"/>
    <mergeCell ref="BK50:CB50"/>
    <mergeCell ref="CC50:CU50"/>
    <mergeCell ref="CV50:DM50"/>
    <mergeCell ref="DN50:EC50"/>
    <mergeCell ref="ED50:ES50"/>
    <mergeCell ref="ET50:FJ50"/>
    <mergeCell ref="FO50:GG50"/>
    <mergeCell ref="A49:F49"/>
    <mergeCell ref="G49:AC49"/>
    <mergeCell ref="AD49:AS49"/>
    <mergeCell ref="AT49:BJ49"/>
    <mergeCell ref="BK49:CB49"/>
    <mergeCell ref="CC49:CU49"/>
    <mergeCell ref="CV49:DM49"/>
    <mergeCell ref="DN49:EC49"/>
    <mergeCell ref="ED49:ES49"/>
    <mergeCell ref="ET53:FJ53"/>
    <mergeCell ref="FO53:GG53"/>
    <mergeCell ref="A53:F53"/>
    <mergeCell ref="G53:AC53"/>
    <mergeCell ref="AD53:AS53"/>
    <mergeCell ref="AT53:BJ53"/>
    <mergeCell ref="BK53:CB53"/>
    <mergeCell ref="CC53:CU53"/>
    <mergeCell ref="CV53:DM53"/>
    <mergeCell ref="DN53:EC53"/>
    <mergeCell ref="ED53:ES53"/>
    <mergeCell ref="ET51:FJ51"/>
    <mergeCell ref="FO51:GG51"/>
    <mergeCell ref="A52:F52"/>
    <mergeCell ref="G52:AC52"/>
    <mergeCell ref="AD52:AS52"/>
    <mergeCell ref="AT52:BJ52"/>
    <mergeCell ref="BK52:CB52"/>
    <mergeCell ref="CC52:CU52"/>
    <mergeCell ref="CV52:DM52"/>
    <mergeCell ref="DN52:EC52"/>
    <mergeCell ref="ED52:ES52"/>
    <mergeCell ref="ET52:FJ52"/>
    <mergeCell ref="FO52:GG52"/>
    <mergeCell ref="A51:F51"/>
    <mergeCell ref="G51:AC51"/>
    <mergeCell ref="AD51:AS51"/>
    <mergeCell ref="AT51:BJ51"/>
    <mergeCell ref="BK51:CB51"/>
    <mergeCell ref="CC51:CU51"/>
    <mergeCell ref="CV51:DM51"/>
    <mergeCell ref="DN51:EC51"/>
    <mergeCell ref="ET54:FJ54"/>
    <mergeCell ref="FO54:GG54"/>
    <mergeCell ref="A55:F55"/>
    <mergeCell ref="G55:AC55"/>
    <mergeCell ref="AD55:AS55"/>
    <mergeCell ref="AT55:BJ55"/>
    <mergeCell ref="BK55:CB55"/>
    <mergeCell ref="CC55:CU55"/>
    <mergeCell ref="CV55:DM55"/>
    <mergeCell ref="DN55:EC55"/>
    <mergeCell ref="ED55:ES55"/>
    <mergeCell ref="ET55:FJ55"/>
    <mergeCell ref="FO55:GG55"/>
    <mergeCell ref="A54:F54"/>
    <mergeCell ref="G54:AC54"/>
    <mergeCell ref="AD54:AS54"/>
    <mergeCell ref="AT54:BJ54"/>
    <mergeCell ref="BK54:CB54"/>
    <mergeCell ref="CC54:CU54"/>
    <mergeCell ref="CV54:DM54"/>
    <mergeCell ref="DN54:EC54"/>
    <mergeCell ref="ED54:ES54"/>
    <mergeCell ref="ET56:FJ56"/>
    <mergeCell ref="FO56:GG56"/>
    <mergeCell ref="A57:F57"/>
    <mergeCell ref="G57:AC57"/>
    <mergeCell ref="AD57:AS57"/>
    <mergeCell ref="AT57:BJ57"/>
    <mergeCell ref="BK57:CB57"/>
    <mergeCell ref="CC57:CU57"/>
    <mergeCell ref="CV57:DM57"/>
    <mergeCell ref="DN57:EC57"/>
    <mergeCell ref="ED57:ES57"/>
    <mergeCell ref="ET57:FJ57"/>
    <mergeCell ref="FO57:GG57"/>
    <mergeCell ref="A56:F56"/>
    <mergeCell ref="G56:AC56"/>
    <mergeCell ref="AD56:AS56"/>
    <mergeCell ref="AT56:BJ56"/>
    <mergeCell ref="BK56:CB56"/>
    <mergeCell ref="CC56:CU56"/>
    <mergeCell ref="CV56:DM56"/>
    <mergeCell ref="DN56:EC56"/>
    <mergeCell ref="ED56:ES56"/>
    <mergeCell ref="ET23:FJ23"/>
    <mergeCell ref="ET26:FJ26"/>
    <mergeCell ref="FL26:GC26"/>
    <mergeCell ref="GE26:GX26"/>
    <mergeCell ref="A24:F24"/>
    <mergeCell ref="G24:AC24"/>
    <mergeCell ref="AD24:AS24"/>
    <mergeCell ref="AT24:BJ24"/>
    <mergeCell ref="BK24:CB24"/>
    <mergeCell ref="A26:F26"/>
    <mergeCell ref="G26:AC26"/>
    <mergeCell ref="AD26:AS26"/>
    <mergeCell ref="AT26:BJ26"/>
    <mergeCell ref="BK26:CB26"/>
    <mergeCell ref="CC26:CU26"/>
    <mergeCell ref="CV26:DM26"/>
    <mergeCell ref="DN26:EC26"/>
    <mergeCell ref="ED26:ES26"/>
    <mergeCell ref="DN23:EC23"/>
    <mergeCell ref="ED23:ES23"/>
    <mergeCell ref="ET27:FJ27"/>
    <mergeCell ref="FL27:GC27"/>
    <mergeCell ref="GE27:GX27"/>
    <mergeCell ref="A27:F27"/>
    <mergeCell ref="G27:AC27"/>
    <mergeCell ref="AD27:AS27"/>
    <mergeCell ref="AT27:BJ27"/>
    <mergeCell ref="BK27:CB27"/>
    <mergeCell ref="CC27:CU27"/>
    <mergeCell ref="CV27:DM27"/>
    <mergeCell ref="DN27:EC27"/>
    <mergeCell ref="ED27:ES27"/>
    <mergeCell ref="ET28:FJ28"/>
    <mergeCell ref="FL28:GC28"/>
    <mergeCell ref="GE28:GX28"/>
    <mergeCell ref="A28:F28"/>
    <mergeCell ref="G28:AC28"/>
    <mergeCell ref="AD28:AS28"/>
    <mergeCell ref="AT28:BJ28"/>
    <mergeCell ref="BK28:CB28"/>
    <mergeCell ref="CC28:CU28"/>
    <mergeCell ref="CV28:DM28"/>
    <mergeCell ref="DN28:EC28"/>
    <mergeCell ref="ED28:ES28"/>
    <mergeCell ref="DN77:EC77"/>
    <mergeCell ref="ED77:ES77"/>
    <mergeCell ref="ET77:FJ77"/>
    <mergeCell ref="BK78:CU78"/>
    <mergeCell ref="A79:F79"/>
    <mergeCell ref="G79:AC79"/>
    <mergeCell ref="AD79:AS79"/>
    <mergeCell ref="AT79:BJ79"/>
    <mergeCell ref="BK79:CB79"/>
    <mergeCell ref="CC79:CU79"/>
    <mergeCell ref="CV79:DM79"/>
    <mergeCell ref="DN79:EC79"/>
    <mergeCell ref="ED79:ES79"/>
    <mergeCell ref="ET79:FJ79"/>
    <mergeCell ref="AT75:BJ76"/>
    <mergeCell ref="BK75:DM75"/>
    <mergeCell ref="BK76:CB76"/>
    <mergeCell ref="CC76:CU76"/>
    <mergeCell ref="CV76:DM76"/>
    <mergeCell ref="A77:F77"/>
    <mergeCell ref="G77:AC77"/>
    <mergeCell ref="AD77:AS77"/>
    <mergeCell ref="AT77:BJ77"/>
    <mergeCell ref="BK77:CB77"/>
    <mergeCell ref="CC77:CU77"/>
    <mergeCell ref="CV77:DM77"/>
    <mergeCell ref="ET80:FJ80"/>
    <mergeCell ref="A81:F81"/>
    <mergeCell ref="G81:AC81"/>
    <mergeCell ref="AD81:AS81"/>
    <mergeCell ref="AT81:BJ81"/>
    <mergeCell ref="BK81:CB81"/>
    <mergeCell ref="CC81:CU81"/>
    <mergeCell ref="CV81:DM81"/>
    <mergeCell ref="DN81:EC81"/>
    <mergeCell ref="ED81:ES81"/>
    <mergeCell ref="ET81:FJ81"/>
    <mergeCell ref="A80:F80"/>
    <mergeCell ref="G80:AC80"/>
    <mergeCell ref="AD80:AS80"/>
    <mergeCell ref="AT80:BJ80"/>
    <mergeCell ref="BK80:CB80"/>
    <mergeCell ref="CC80:CU80"/>
    <mergeCell ref="CV80:DM80"/>
    <mergeCell ref="DN80:EC80"/>
    <mergeCell ref="ED80:ES80"/>
    <mergeCell ref="FM82:GB82"/>
    <mergeCell ref="GF82:GW82"/>
    <mergeCell ref="A83:FJ83"/>
    <mergeCell ref="A84:F84"/>
    <mergeCell ref="G84:AC84"/>
    <mergeCell ref="AD84:AS84"/>
    <mergeCell ref="AT84:BJ84"/>
    <mergeCell ref="BK84:CB84"/>
    <mergeCell ref="CC84:CU84"/>
    <mergeCell ref="CV84:DM84"/>
    <mergeCell ref="DN84:EC84"/>
    <mergeCell ref="ED84:ES84"/>
    <mergeCell ref="ET84:FJ84"/>
    <mergeCell ref="FL84:GC84"/>
    <mergeCell ref="GE84:GX84"/>
    <mergeCell ref="A82:AC82"/>
    <mergeCell ref="AD82:AS82"/>
    <mergeCell ref="AT82:BJ82"/>
    <mergeCell ref="BK82:CB82"/>
    <mergeCell ref="CC82:CU82"/>
    <mergeCell ref="CV82:DM82"/>
    <mergeCell ref="DN82:EC82"/>
    <mergeCell ref="ED82:ES82"/>
    <mergeCell ref="ET82:FJ82"/>
    <mergeCell ref="ET85:FJ85"/>
    <mergeCell ref="FL85:GC85"/>
    <mergeCell ref="GE85:GX85"/>
    <mergeCell ref="A86:F86"/>
    <mergeCell ref="G86:AC86"/>
    <mergeCell ref="AD86:AS86"/>
    <mergeCell ref="AT86:BJ86"/>
    <mergeCell ref="BK86:CB86"/>
    <mergeCell ref="CC86:CU86"/>
    <mergeCell ref="CV86:DM86"/>
    <mergeCell ref="DN86:EC86"/>
    <mergeCell ref="ED86:ES86"/>
    <mergeCell ref="ET86:FJ86"/>
    <mergeCell ref="FL86:GC86"/>
    <mergeCell ref="GE86:GX86"/>
    <mergeCell ref="A85:F85"/>
    <mergeCell ref="G85:AC85"/>
    <mergeCell ref="AD85:AS85"/>
    <mergeCell ref="AT85:BJ85"/>
    <mergeCell ref="BK85:CB85"/>
    <mergeCell ref="CC85:CU85"/>
    <mergeCell ref="CV85:DM85"/>
    <mergeCell ref="DN85:EC85"/>
    <mergeCell ref="ED85:ES85"/>
    <mergeCell ref="ET87:FJ87"/>
    <mergeCell ref="FL87:GC87"/>
    <mergeCell ref="GE87:GX87"/>
    <mergeCell ref="A88:F88"/>
    <mergeCell ref="G88:AC88"/>
    <mergeCell ref="AD88:AS88"/>
    <mergeCell ref="AT88:BJ88"/>
    <mergeCell ref="BK88:CB88"/>
    <mergeCell ref="CC88:CU88"/>
    <mergeCell ref="CV88:DM88"/>
    <mergeCell ref="DN88:EC88"/>
    <mergeCell ref="ED88:ES88"/>
    <mergeCell ref="ET88:FJ88"/>
    <mergeCell ref="FL88:GC88"/>
    <mergeCell ref="GE88:GX88"/>
    <mergeCell ref="A87:F87"/>
    <mergeCell ref="G87:AC87"/>
    <mergeCell ref="AD87:AS87"/>
    <mergeCell ref="AT87:BJ87"/>
    <mergeCell ref="BK87:CB87"/>
    <mergeCell ref="CC87:CU87"/>
    <mergeCell ref="CV87:DM87"/>
    <mergeCell ref="DN87:EC87"/>
    <mergeCell ref="ED87:ES87"/>
    <mergeCell ref="ET89:FJ89"/>
    <mergeCell ref="FL89:GC89"/>
    <mergeCell ref="GE89:GX89"/>
    <mergeCell ref="A90:F90"/>
    <mergeCell ref="G90:AC90"/>
    <mergeCell ref="AD90:AS90"/>
    <mergeCell ref="AT90:BJ90"/>
    <mergeCell ref="BK90:CB90"/>
    <mergeCell ref="CC90:CU90"/>
    <mergeCell ref="CV90:DM90"/>
    <mergeCell ref="DN90:EC90"/>
    <mergeCell ref="ED90:ES90"/>
    <mergeCell ref="ET90:FJ90"/>
    <mergeCell ref="FL90:GC90"/>
    <mergeCell ref="GE90:GX90"/>
    <mergeCell ref="A89:F89"/>
    <mergeCell ref="G89:AC89"/>
    <mergeCell ref="AD89:AS89"/>
    <mergeCell ref="AT89:BJ89"/>
    <mergeCell ref="BK89:CB89"/>
    <mergeCell ref="CC89:CU89"/>
    <mergeCell ref="CV89:DM89"/>
    <mergeCell ref="DN89:EC89"/>
    <mergeCell ref="ED89:ES89"/>
    <mergeCell ref="ET91:FJ91"/>
    <mergeCell ref="FL91:GC91"/>
    <mergeCell ref="GE91:GX91"/>
    <mergeCell ref="A92:F92"/>
    <mergeCell ref="G92:AC92"/>
    <mergeCell ref="AD92:AS92"/>
    <mergeCell ref="AT92:BJ92"/>
    <mergeCell ref="BK92:CB92"/>
    <mergeCell ref="CC92:CU92"/>
    <mergeCell ref="CV92:DM92"/>
    <mergeCell ref="DN92:EC92"/>
    <mergeCell ref="ED92:ES92"/>
    <mergeCell ref="ET92:FJ92"/>
    <mergeCell ref="FL92:GC92"/>
    <mergeCell ref="GE92:GX92"/>
    <mergeCell ref="A91:F91"/>
    <mergeCell ref="G91:AC91"/>
    <mergeCell ref="AD91:AS91"/>
    <mergeCell ref="AT91:BJ91"/>
    <mergeCell ref="BK91:CB91"/>
    <mergeCell ref="CC91:CU91"/>
    <mergeCell ref="CV91:DM91"/>
    <mergeCell ref="DN91:EC91"/>
    <mergeCell ref="ED91:ES91"/>
    <mergeCell ref="ET93:FJ93"/>
    <mergeCell ref="FL93:GC93"/>
    <mergeCell ref="GE93:GX93"/>
    <mergeCell ref="A94:F94"/>
    <mergeCell ref="G94:AC94"/>
    <mergeCell ref="AD94:AS94"/>
    <mergeCell ref="AT94:BJ94"/>
    <mergeCell ref="BK94:CB94"/>
    <mergeCell ref="CC94:CU94"/>
    <mergeCell ref="CV94:DM94"/>
    <mergeCell ref="DN94:EC94"/>
    <mergeCell ref="ED94:ES94"/>
    <mergeCell ref="ET94:FJ94"/>
    <mergeCell ref="FL94:GC94"/>
    <mergeCell ref="GE94:GX94"/>
    <mergeCell ref="A93:F93"/>
    <mergeCell ref="G93:AC93"/>
    <mergeCell ref="AD93:AS93"/>
    <mergeCell ref="AT93:BJ93"/>
    <mergeCell ref="BK93:CB93"/>
    <mergeCell ref="CC93:CU93"/>
    <mergeCell ref="CV93:DM93"/>
    <mergeCell ref="DN93:EC93"/>
    <mergeCell ref="ED93:ES93"/>
    <mergeCell ref="ET95:FJ95"/>
    <mergeCell ref="FL95:GC95"/>
    <mergeCell ref="GE95:GX95"/>
    <mergeCell ref="A96:F96"/>
    <mergeCell ref="G96:AC96"/>
    <mergeCell ref="AD96:AS96"/>
    <mergeCell ref="AT96:BJ96"/>
    <mergeCell ref="BK96:CB96"/>
    <mergeCell ref="CC96:CU96"/>
    <mergeCell ref="CV96:DM96"/>
    <mergeCell ref="DN96:EC96"/>
    <mergeCell ref="ED96:ES96"/>
    <mergeCell ref="ET96:FJ96"/>
    <mergeCell ref="FL96:GC96"/>
    <mergeCell ref="GE96:GX96"/>
    <mergeCell ref="A95:F95"/>
    <mergeCell ref="G95:AC95"/>
    <mergeCell ref="AD95:AS95"/>
    <mergeCell ref="AT95:BJ95"/>
    <mergeCell ref="BK95:CB95"/>
    <mergeCell ref="CC95:CU95"/>
    <mergeCell ref="CV95:DM95"/>
    <mergeCell ref="DN95:EC95"/>
    <mergeCell ref="ED95:ES95"/>
    <mergeCell ref="ET97:FJ97"/>
    <mergeCell ref="FL97:GC97"/>
    <mergeCell ref="GE97:GX97"/>
    <mergeCell ref="A98:AC98"/>
    <mergeCell ref="AD98:AS98"/>
    <mergeCell ref="AT98:BJ98"/>
    <mergeCell ref="BK98:CB98"/>
    <mergeCell ref="CC98:CU98"/>
    <mergeCell ref="CV98:DM98"/>
    <mergeCell ref="DN98:EC98"/>
    <mergeCell ref="ED98:ES98"/>
    <mergeCell ref="ET98:FJ98"/>
    <mergeCell ref="A97:F97"/>
    <mergeCell ref="G97:AC97"/>
    <mergeCell ref="AD97:AS97"/>
    <mergeCell ref="AT97:BJ97"/>
    <mergeCell ref="BK97:CB97"/>
    <mergeCell ref="CC97:CU97"/>
    <mergeCell ref="CV97:DM97"/>
    <mergeCell ref="DN97:EC97"/>
    <mergeCell ref="ED97:ES97"/>
    <mergeCell ref="ET99:FJ99"/>
    <mergeCell ref="FM99:GL99"/>
    <mergeCell ref="A100:F100"/>
    <mergeCell ref="G100:AC100"/>
    <mergeCell ref="AD100:AS100"/>
    <mergeCell ref="AT100:BJ100"/>
    <mergeCell ref="BK100:CB100"/>
    <mergeCell ref="CC100:CU100"/>
    <mergeCell ref="CV100:DM100"/>
    <mergeCell ref="DN100:EC100"/>
    <mergeCell ref="ED100:ES100"/>
    <mergeCell ref="ET100:FJ100"/>
    <mergeCell ref="FM100:GL100"/>
    <mergeCell ref="A99:F99"/>
    <mergeCell ref="G99:AC99"/>
    <mergeCell ref="AD99:AS99"/>
    <mergeCell ref="AT99:BJ99"/>
    <mergeCell ref="BK99:CB99"/>
    <mergeCell ref="CC99:CU99"/>
    <mergeCell ref="CV99:DM99"/>
    <mergeCell ref="DN99:EC99"/>
    <mergeCell ref="ED99:ES99"/>
    <mergeCell ref="ET101:FJ101"/>
    <mergeCell ref="FM101:GL101"/>
    <mergeCell ref="A102:F102"/>
    <mergeCell ref="G102:AC102"/>
    <mergeCell ref="AD102:AS102"/>
    <mergeCell ref="AT102:BJ102"/>
    <mergeCell ref="BK102:CB102"/>
    <mergeCell ref="CC102:CU102"/>
    <mergeCell ref="CV102:DM102"/>
    <mergeCell ref="DN102:EC102"/>
    <mergeCell ref="ED102:ES102"/>
    <mergeCell ref="ET102:FJ102"/>
    <mergeCell ref="FM102:GL102"/>
    <mergeCell ref="A101:F101"/>
    <mergeCell ref="G101:AC101"/>
    <mergeCell ref="AD101:AS101"/>
    <mergeCell ref="AT101:BJ101"/>
    <mergeCell ref="BK101:CB101"/>
    <mergeCell ref="CC101:CU101"/>
    <mergeCell ref="CV101:DM101"/>
    <mergeCell ref="DN101:EC101"/>
    <mergeCell ref="ED101:ES101"/>
    <mergeCell ref="ET103:FJ103"/>
    <mergeCell ref="FM103:GL103"/>
    <mergeCell ref="A104:F104"/>
    <mergeCell ref="G104:AC104"/>
    <mergeCell ref="AD104:AS104"/>
    <mergeCell ref="AT104:BJ104"/>
    <mergeCell ref="BK104:CB104"/>
    <mergeCell ref="CC104:CU104"/>
    <mergeCell ref="CV104:DM104"/>
    <mergeCell ref="DN104:EC104"/>
    <mergeCell ref="ED104:ES104"/>
    <mergeCell ref="ET104:FJ104"/>
    <mergeCell ref="FM104:GL104"/>
    <mergeCell ref="A103:F103"/>
    <mergeCell ref="G103:AC103"/>
    <mergeCell ref="AD103:AS103"/>
    <mergeCell ref="AT103:BJ103"/>
    <mergeCell ref="BK103:CB103"/>
    <mergeCell ref="CC103:CU103"/>
    <mergeCell ref="CV103:DM103"/>
    <mergeCell ref="DN103:EC103"/>
    <mergeCell ref="ED103:ES103"/>
    <mergeCell ref="FN105:GD105"/>
    <mergeCell ref="A106:FJ106"/>
    <mergeCell ref="A107:F107"/>
    <mergeCell ref="G107:AC107"/>
    <mergeCell ref="AD107:AS107"/>
    <mergeCell ref="AT107:BJ107"/>
    <mergeCell ref="BK107:CB107"/>
    <mergeCell ref="CC107:CU107"/>
    <mergeCell ref="CV107:DM107"/>
    <mergeCell ref="DN107:EC107"/>
    <mergeCell ref="ED107:ES107"/>
    <mergeCell ref="ET107:FJ107"/>
    <mergeCell ref="FO107:GG107"/>
    <mergeCell ref="A105:AC105"/>
    <mergeCell ref="AD105:AS105"/>
    <mergeCell ref="AT105:BJ105"/>
    <mergeCell ref="BK105:CB105"/>
    <mergeCell ref="CC105:CU105"/>
    <mergeCell ref="CV105:DM105"/>
    <mergeCell ref="DN105:EC105"/>
    <mergeCell ref="ED105:ES105"/>
    <mergeCell ref="ET105:FJ105"/>
    <mergeCell ref="ET108:FJ108"/>
    <mergeCell ref="FO108:GG108"/>
    <mergeCell ref="A109:F109"/>
    <mergeCell ref="G109:AC109"/>
    <mergeCell ref="AD109:AS109"/>
    <mergeCell ref="AT109:BJ109"/>
    <mergeCell ref="BK109:CB109"/>
    <mergeCell ref="CC109:CU109"/>
    <mergeCell ref="CV109:DM109"/>
    <mergeCell ref="DN109:EC109"/>
    <mergeCell ref="ED109:ES109"/>
    <mergeCell ref="ET109:FJ109"/>
    <mergeCell ref="FO109:GG109"/>
    <mergeCell ref="A108:F108"/>
    <mergeCell ref="G108:AC108"/>
    <mergeCell ref="AD108:AS108"/>
    <mergeCell ref="AT108:BJ108"/>
    <mergeCell ref="BK108:CB108"/>
    <mergeCell ref="CC108:CU108"/>
    <mergeCell ref="CV108:DM108"/>
    <mergeCell ref="DN108:EC108"/>
    <mergeCell ref="ED108:ES108"/>
    <mergeCell ref="ET110:FJ110"/>
    <mergeCell ref="FO110:GG110"/>
    <mergeCell ref="A111:F111"/>
    <mergeCell ref="G111:AC111"/>
    <mergeCell ref="AD111:AS111"/>
    <mergeCell ref="AT111:BJ111"/>
    <mergeCell ref="BK111:CB111"/>
    <mergeCell ref="CC111:CU111"/>
    <mergeCell ref="CV111:DM111"/>
    <mergeCell ref="DN111:EC111"/>
    <mergeCell ref="ED111:ES111"/>
    <mergeCell ref="ET111:FJ111"/>
    <mergeCell ref="FO111:GG111"/>
    <mergeCell ref="A110:F110"/>
    <mergeCell ref="G110:AC110"/>
    <mergeCell ref="AD110:AS110"/>
    <mergeCell ref="AT110:BJ110"/>
    <mergeCell ref="BK110:CB110"/>
    <mergeCell ref="CC110:CU110"/>
    <mergeCell ref="CV110:DM110"/>
    <mergeCell ref="DN110:EC110"/>
    <mergeCell ref="ED110:ES110"/>
    <mergeCell ref="ET112:FJ112"/>
    <mergeCell ref="FO112:GG112"/>
    <mergeCell ref="A113:F113"/>
    <mergeCell ref="G113:AC113"/>
    <mergeCell ref="AD113:AS113"/>
    <mergeCell ref="AT113:BJ113"/>
    <mergeCell ref="BK113:CB113"/>
    <mergeCell ref="CC113:CU113"/>
    <mergeCell ref="CV113:DM113"/>
    <mergeCell ref="DN113:EC113"/>
    <mergeCell ref="ED113:ES113"/>
    <mergeCell ref="ET113:FJ113"/>
    <mergeCell ref="FO113:GG113"/>
    <mergeCell ref="A112:F112"/>
    <mergeCell ref="G112:AC112"/>
    <mergeCell ref="AD112:AS112"/>
    <mergeCell ref="AT112:BJ112"/>
    <mergeCell ref="BK112:CB112"/>
    <mergeCell ref="CC112:CU112"/>
    <mergeCell ref="CV112:DM112"/>
    <mergeCell ref="DN112:EC112"/>
    <mergeCell ref="ED112:ES112"/>
    <mergeCell ref="ET114:FJ114"/>
    <mergeCell ref="FO114:GG114"/>
    <mergeCell ref="A115:F115"/>
    <mergeCell ref="G115:AC115"/>
    <mergeCell ref="AD115:AS115"/>
    <mergeCell ref="AT115:BJ115"/>
    <mergeCell ref="BK115:CB115"/>
    <mergeCell ref="CC115:CU115"/>
    <mergeCell ref="CV115:DM115"/>
    <mergeCell ref="DN115:EC115"/>
    <mergeCell ref="ED115:ES115"/>
    <mergeCell ref="ET115:FJ115"/>
    <mergeCell ref="FO115:GG115"/>
    <mergeCell ref="A114:F114"/>
    <mergeCell ref="G114:AC114"/>
    <mergeCell ref="AD114:AS114"/>
    <mergeCell ref="AT114:BJ114"/>
    <mergeCell ref="BK114:CB114"/>
    <mergeCell ref="CC114:CU114"/>
    <mergeCell ref="CV114:DM114"/>
    <mergeCell ref="DN114:EC114"/>
    <mergeCell ref="ED114:ES114"/>
    <mergeCell ref="ET116:FJ116"/>
    <mergeCell ref="FO116:GG116"/>
    <mergeCell ref="A117:F117"/>
    <mergeCell ref="G117:AC117"/>
    <mergeCell ref="AD117:AS117"/>
    <mergeCell ref="AT117:BJ117"/>
    <mergeCell ref="BK117:CB117"/>
    <mergeCell ref="CC117:CU117"/>
    <mergeCell ref="CV117:DM117"/>
    <mergeCell ref="DN117:EC117"/>
    <mergeCell ref="ED117:ES117"/>
    <mergeCell ref="ET117:FJ117"/>
    <mergeCell ref="FO117:GG117"/>
    <mergeCell ref="A116:F116"/>
    <mergeCell ref="G116:AC116"/>
    <mergeCell ref="AD116:AS116"/>
    <mergeCell ref="AT116:BJ116"/>
    <mergeCell ref="BK116:CB116"/>
    <mergeCell ref="CC116:CU116"/>
    <mergeCell ref="CV116:DM116"/>
    <mergeCell ref="DN116:EC116"/>
    <mergeCell ref="ED116:ES116"/>
    <mergeCell ref="ET118:FJ118"/>
    <mergeCell ref="FO118:GG118"/>
    <mergeCell ref="A119:F119"/>
    <mergeCell ref="G119:AC119"/>
    <mergeCell ref="AD119:AS119"/>
    <mergeCell ref="AT119:BJ119"/>
    <mergeCell ref="BK119:CB119"/>
    <mergeCell ref="CC119:CU119"/>
    <mergeCell ref="CV119:DM119"/>
    <mergeCell ref="DN119:EC119"/>
    <mergeCell ref="ED119:ES119"/>
    <mergeCell ref="ET119:FJ119"/>
    <mergeCell ref="FO119:GG119"/>
    <mergeCell ref="A118:F118"/>
    <mergeCell ref="G118:AC118"/>
    <mergeCell ref="AD118:AS118"/>
    <mergeCell ref="AT118:BJ118"/>
    <mergeCell ref="BK118:CB118"/>
    <mergeCell ref="CC118:CU118"/>
    <mergeCell ref="CV118:DM118"/>
    <mergeCell ref="DN118:EC118"/>
    <mergeCell ref="ED118:ES118"/>
    <mergeCell ref="ET120:FJ120"/>
    <mergeCell ref="FO120:GG120"/>
    <mergeCell ref="A121:F121"/>
    <mergeCell ref="G121:AC121"/>
    <mergeCell ref="AD121:AS121"/>
    <mergeCell ref="AT121:BJ121"/>
    <mergeCell ref="BK121:CB121"/>
    <mergeCell ref="CC121:CU121"/>
    <mergeCell ref="CV121:DM121"/>
    <mergeCell ref="DN121:EC121"/>
    <mergeCell ref="ED121:ES121"/>
    <mergeCell ref="ET121:FJ121"/>
    <mergeCell ref="FO121:GG121"/>
    <mergeCell ref="A120:F120"/>
    <mergeCell ref="G120:AC120"/>
    <mergeCell ref="AD120:AS120"/>
    <mergeCell ref="AT120:BJ120"/>
    <mergeCell ref="BK120:CB120"/>
    <mergeCell ref="CC120:CU120"/>
    <mergeCell ref="CV120:DM120"/>
    <mergeCell ref="DN120:EC120"/>
    <mergeCell ref="ED120:ES120"/>
    <mergeCell ref="ET122:FJ122"/>
    <mergeCell ref="FO122:GG122"/>
    <mergeCell ref="A123:F123"/>
    <mergeCell ref="G123:AC123"/>
    <mergeCell ref="AD123:AS123"/>
    <mergeCell ref="AT123:BJ123"/>
    <mergeCell ref="BK123:CB123"/>
    <mergeCell ref="CC123:CU123"/>
    <mergeCell ref="CV123:DM123"/>
    <mergeCell ref="DN123:EC123"/>
    <mergeCell ref="ED123:ES123"/>
    <mergeCell ref="ET123:FJ123"/>
    <mergeCell ref="FO123:GG123"/>
    <mergeCell ref="A122:F122"/>
    <mergeCell ref="G122:AC122"/>
    <mergeCell ref="AD122:AS122"/>
    <mergeCell ref="AT122:BJ122"/>
    <mergeCell ref="BK122:CB122"/>
    <mergeCell ref="CC122:CU122"/>
    <mergeCell ref="CV122:DM122"/>
    <mergeCell ref="DN122:EC122"/>
    <mergeCell ref="ED122:ES122"/>
    <mergeCell ref="ET124:FJ124"/>
    <mergeCell ref="FO124:GG124"/>
    <mergeCell ref="A125:F125"/>
    <mergeCell ref="G125:AC125"/>
    <mergeCell ref="AD125:AS125"/>
    <mergeCell ref="AT125:BJ125"/>
    <mergeCell ref="BK125:CB125"/>
    <mergeCell ref="CC125:CU125"/>
    <mergeCell ref="CV125:DM125"/>
    <mergeCell ref="DN125:EC125"/>
    <mergeCell ref="ED125:ES125"/>
    <mergeCell ref="ET125:FJ125"/>
    <mergeCell ref="FO125:GG125"/>
    <mergeCell ref="A124:F124"/>
    <mergeCell ref="G124:AC124"/>
    <mergeCell ref="AD124:AS124"/>
    <mergeCell ref="AT124:BJ124"/>
    <mergeCell ref="BK124:CB124"/>
    <mergeCell ref="CC124:CU124"/>
    <mergeCell ref="CV124:DM124"/>
    <mergeCell ref="DN124:EC124"/>
    <mergeCell ref="ED124:ES124"/>
    <mergeCell ref="ET126:FJ126"/>
    <mergeCell ref="FO126:GG126"/>
    <mergeCell ref="A127:F127"/>
    <mergeCell ref="G127:AC127"/>
    <mergeCell ref="AD127:AS127"/>
    <mergeCell ref="AT127:BJ127"/>
    <mergeCell ref="BK127:CB127"/>
    <mergeCell ref="CC127:CU127"/>
    <mergeCell ref="CV127:DM127"/>
    <mergeCell ref="DN127:EC127"/>
    <mergeCell ref="ED127:ES127"/>
    <mergeCell ref="ET127:FJ127"/>
    <mergeCell ref="FO127:GG127"/>
    <mergeCell ref="A126:F126"/>
    <mergeCell ref="G126:AC126"/>
    <mergeCell ref="AD126:AS126"/>
    <mergeCell ref="AT126:BJ126"/>
    <mergeCell ref="BK126:CB126"/>
    <mergeCell ref="CC126:CU126"/>
    <mergeCell ref="CV126:DM126"/>
    <mergeCell ref="DN126:EC126"/>
    <mergeCell ref="ED126:ES126"/>
    <mergeCell ref="FL130:GP130"/>
    <mergeCell ref="GR130:HH130"/>
    <mergeCell ref="A130:AC130"/>
    <mergeCell ref="AD130:AS130"/>
    <mergeCell ref="AT130:BJ130"/>
    <mergeCell ref="BK130:CB130"/>
    <mergeCell ref="CC130:CU130"/>
    <mergeCell ref="CV130:DM130"/>
    <mergeCell ref="DN130:EC130"/>
    <mergeCell ref="ED130:ES130"/>
    <mergeCell ref="ET130:FJ130"/>
    <mergeCell ref="ET128:FJ128"/>
    <mergeCell ref="FO128:GG128"/>
    <mergeCell ref="A129:AC129"/>
    <mergeCell ref="AD129:AS129"/>
    <mergeCell ref="AT129:BJ129"/>
    <mergeCell ref="BK129:CB129"/>
    <mergeCell ref="CC129:CU129"/>
    <mergeCell ref="CV129:DM129"/>
    <mergeCell ref="DN129:EC129"/>
    <mergeCell ref="ED129:ES129"/>
    <mergeCell ref="ET129:FJ129"/>
    <mergeCell ref="FT129:GH129"/>
    <mergeCell ref="A128:F128"/>
    <mergeCell ref="G128:AC128"/>
    <mergeCell ref="AD128:AS128"/>
    <mergeCell ref="AT128:BJ128"/>
    <mergeCell ref="BK128:CB128"/>
    <mergeCell ref="CC128:CU128"/>
    <mergeCell ref="CV128:DM128"/>
    <mergeCell ref="DN128:EC128"/>
    <mergeCell ref="ED128:ES128"/>
  </mergeCells>
  <pageMargins left="0.7" right="0.7" top="0.75" bottom="0.75" header="0.3" footer="0.3"/>
  <pageSetup paperSize="9" scale="88" fitToHeight="0" orientation="landscape" r:id="rId1"/>
  <rowBreaks count="1" manualBreakCount="1">
    <brk id="27" max="165"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Q115"/>
  <sheetViews>
    <sheetView view="pageBreakPreview" topLeftCell="A22" zoomScaleNormal="100" zoomScaleSheetLayoutView="100" workbookViewId="0">
      <selection activeCell="A46" sqref="A46:XFD46"/>
    </sheetView>
  </sheetViews>
  <sheetFormatPr defaultRowHeight="15" x14ac:dyDescent="0.25"/>
  <cols>
    <col min="1" max="1" width="25.7109375" style="200" customWidth="1"/>
    <col min="2" max="2" width="10.85546875" style="200" customWidth="1"/>
    <col min="3" max="3" width="17.5703125" style="200" customWidth="1"/>
    <col min="4" max="4" width="15.85546875" style="200" customWidth="1"/>
    <col min="5" max="5" width="13" style="200" customWidth="1"/>
    <col min="6" max="6" width="12.7109375" style="200" customWidth="1"/>
    <col min="7" max="7" width="12.85546875" style="200" customWidth="1"/>
    <col min="8" max="8" width="15.85546875" style="200" customWidth="1"/>
    <col min="9" max="9" width="14.5703125" style="200" customWidth="1"/>
    <col min="10" max="10" width="13.5703125" style="200" customWidth="1"/>
    <col min="11" max="11" width="12.5703125" style="200" bestFit="1" customWidth="1"/>
    <col min="12" max="14" width="9.28515625" style="200" bestFit="1" customWidth="1"/>
    <col min="15" max="15" width="9.140625" style="200"/>
    <col min="16" max="16" width="12.85546875" style="200" bestFit="1" customWidth="1"/>
    <col min="17" max="17" width="15.140625" style="200" customWidth="1"/>
    <col min="18" max="16384" width="9.140625" style="200"/>
  </cols>
  <sheetData>
    <row r="2" spans="1:11" s="351" customFormat="1" ht="15.75" x14ac:dyDescent="0.25">
      <c r="A2" s="600" t="s">
        <v>481</v>
      </c>
      <c r="B2" s="600"/>
      <c r="C2" s="600"/>
      <c r="D2" s="600"/>
      <c r="E2" s="600"/>
      <c r="F2" s="600"/>
      <c r="G2" s="600"/>
      <c r="H2" s="600"/>
      <c r="I2" s="600"/>
      <c r="J2" s="600"/>
      <c r="K2" s="350"/>
    </row>
    <row r="3" spans="1:11" x14ac:dyDescent="0.25">
      <c r="A3" s="342"/>
      <c r="B3" s="342"/>
      <c r="C3" s="342"/>
      <c r="D3" s="342"/>
      <c r="E3" s="342"/>
      <c r="F3" s="342"/>
      <c r="G3" s="342"/>
      <c r="H3" s="342"/>
      <c r="I3" s="342"/>
      <c r="J3" s="342"/>
    </row>
    <row r="4" spans="1:11" x14ac:dyDescent="0.25">
      <c r="A4" s="342"/>
      <c r="B4" s="342"/>
      <c r="C4" s="202" t="s">
        <v>469</v>
      </c>
      <c r="D4" s="202">
        <v>111</v>
      </c>
      <c r="E4" s="342"/>
      <c r="F4" s="342"/>
      <c r="G4" s="342"/>
      <c r="H4" s="342"/>
      <c r="I4" s="342"/>
      <c r="J4" s="342"/>
    </row>
    <row r="5" spans="1:11" x14ac:dyDescent="0.25">
      <c r="A5" s="204"/>
      <c r="C5" s="202" t="s">
        <v>470</v>
      </c>
      <c r="D5" s="200" t="s">
        <v>482</v>
      </c>
      <c r="F5" s="200" t="s">
        <v>483</v>
      </c>
    </row>
    <row r="6" spans="1:11" x14ac:dyDescent="0.25">
      <c r="A6" s="601" t="s">
        <v>471</v>
      </c>
      <c r="B6" s="601" t="s">
        <v>473</v>
      </c>
      <c r="C6" s="601"/>
      <c r="D6" s="601"/>
      <c r="E6" s="601" t="s">
        <v>533</v>
      </c>
      <c r="F6" s="601"/>
      <c r="G6" s="601"/>
      <c r="H6" s="601" t="s">
        <v>814</v>
      </c>
      <c r="I6" s="601"/>
      <c r="J6" s="601"/>
    </row>
    <row r="7" spans="1:11" x14ac:dyDescent="0.25">
      <c r="A7" s="601"/>
      <c r="B7" s="601" t="s">
        <v>474</v>
      </c>
      <c r="C7" s="601"/>
      <c r="D7" s="601"/>
      <c r="E7" s="601" t="s">
        <v>475</v>
      </c>
      <c r="F7" s="601"/>
      <c r="G7" s="601"/>
      <c r="H7" s="601" t="s">
        <v>476</v>
      </c>
      <c r="I7" s="601"/>
      <c r="J7" s="601"/>
    </row>
    <row r="8" spans="1:11" ht="51" x14ac:dyDescent="0.25">
      <c r="A8" s="601"/>
      <c r="B8" s="343" t="s">
        <v>477</v>
      </c>
      <c r="C8" s="343" t="s">
        <v>478</v>
      </c>
      <c r="D8" s="343" t="s">
        <v>479</v>
      </c>
      <c r="E8" s="343" t="s">
        <v>477</v>
      </c>
      <c r="F8" s="343" t="s">
        <v>478</v>
      </c>
      <c r="G8" s="343" t="s">
        <v>479</v>
      </c>
      <c r="H8" s="343" t="s">
        <v>477</v>
      </c>
      <c r="I8" s="343" t="s">
        <v>478</v>
      </c>
      <c r="J8" s="343" t="s">
        <v>479</v>
      </c>
    </row>
    <row r="9" spans="1:11" ht="38.25" customHeight="1" x14ac:dyDescent="0.25">
      <c r="A9" s="343">
        <v>1</v>
      </c>
      <c r="B9" s="343">
        <v>2</v>
      </c>
      <c r="C9" s="343">
        <v>3</v>
      </c>
      <c r="D9" s="343">
        <v>4</v>
      </c>
      <c r="E9" s="343">
        <v>5</v>
      </c>
      <c r="F9" s="343">
        <v>6</v>
      </c>
      <c r="G9" s="343">
        <v>7</v>
      </c>
      <c r="H9" s="343">
        <v>8</v>
      </c>
      <c r="I9" s="343">
        <v>9</v>
      </c>
      <c r="J9" s="343">
        <v>10</v>
      </c>
    </row>
    <row r="10" spans="1:11" ht="255" customHeight="1" x14ac:dyDescent="0.25">
      <c r="A10" s="262" t="s">
        <v>484</v>
      </c>
      <c r="B10" s="263">
        <f>9847.9903*12</f>
        <v>118175.8836</v>
      </c>
      <c r="C10" s="264">
        <v>20</v>
      </c>
      <c r="D10" s="263">
        <f>B10*C10</f>
        <v>2363517.6720000003</v>
      </c>
      <c r="E10" s="264"/>
      <c r="F10" s="264"/>
      <c r="G10" s="264"/>
      <c r="H10" s="264"/>
      <c r="I10" s="264"/>
      <c r="J10" s="264"/>
    </row>
    <row r="11" spans="1:11" x14ac:dyDescent="0.25">
      <c r="A11" s="264"/>
      <c r="B11" s="264"/>
      <c r="C11" s="264"/>
      <c r="D11" s="263"/>
      <c r="E11" s="264"/>
      <c r="F11" s="264"/>
      <c r="G11" s="264"/>
      <c r="H11" s="264"/>
      <c r="I11" s="264"/>
      <c r="J11" s="264"/>
    </row>
    <row r="12" spans="1:11" s="356" customFormat="1" ht="38.1" customHeight="1" x14ac:dyDescent="0.2">
      <c r="A12" s="352" t="s">
        <v>480</v>
      </c>
      <c r="B12" s="353" t="s">
        <v>110</v>
      </c>
      <c r="C12" s="353" t="s">
        <v>110</v>
      </c>
      <c r="D12" s="354">
        <f>SUM(D10)</f>
        <v>2363517.6720000003</v>
      </c>
      <c r="E12" s="353" t="s">
        <v>110</v>
      </c>
      <c r="F12" s="353" t="s">
        <v>110</v>
      </c>
      <c r="G12" s="355"/>
      <c r="H12" s="353" t="s">
        <v>110</v>
      </c>
      <c r="I12" s="353" t="s">
        <v>110</v>
      </c>
      <c r="J12" s="355"/>
    </row>
    <row r="13" spans="1:11" hidden="1" x14ac:dyDescent="0.25">
      <c r="K13" s="203"/>
    </row>
    <row r="14" spans="1:11" hidden="1" x14ac:dyDescent="0.25">
      <c r="K14" s="203"/>
    </row>
    <row r="15" spans="1:11" hidden="1" x14ac:dyDescent="0.25">
      <c r="K15" s="203"/>
    </row>
    <row r="16" spans="1:11" s="356" customFormat="1" ht="25.5" customHeight="1" x14ac:dyDescent="0.2">
      <c r="A16" s="602" t="s">
        <v>481</v>
      </c>
      <c r="B16" s="602"/>
      <c r="C16" s="602"/>
      <c r="D16" s="602"/>
      <c r="E16" s="602"/>
      <c r="F16" s="602"/>
      <c r="G16" s="602"/>
      <c r="H16" s="602"/>
      <c r="I16" s="602"/>
      <c r="J16" s="602"/>
    </row>
    <row r="17" spans="1:11" ht="6.75" customHeight="1" x14ac:dyDescent="0.25">
      <c r="A17" s="342"/>
      <c r="B17" s="342"/>
      <c r="C17" s="342"/>
      <c r="D17" s="342"/>
      <c r="E17" s="342"/>
      <c r="F17" s="342"/>
      <c r="G17" s="342"/>
      <c r="H17" s="342"/>
      <c r="I17" s="342"/>
      <c r="J17" s="342"/>
    </row>
    <row r="18" spans="1:11" x14ac:dyDescent="0.25">
      <c r="A18" s="342"/>
      <c r="B18" s="342"/>
      <c r="C18" s="202" t="s">
        <v>469</v>
      </c>
      <c r="D18" s="202">
        <v>111</v>
      </c>
      <c r="E18" s="342"/>
      <c r="F18" s="342"/>
      <c r="G18" s="342"/>
      <c r="H18" s="342"/>
      <c r="I18" s="342"/>
      <c r="J18" s="342"/>
      <c r="K18" s="203"/>
    </row>
    <row r="19" spans="1:11" x14ac:dyDescent="0.25">
      <c r="A19" s="603" t="s">
        <v>552</v>
      </c>
      <c r="B19" s="603"/>
      <c r="C19" s="603"/>
      <c r="D19" s="267" t="s">
        <v>482</v>
      </c>
      <c r="E19" s="267"/>
      <c r="F19" s="267" t="s">
        <v>488</v>
      </c>
      <c r="G19" s="267"/>
      <c r="H19" s="267"/>
      <c r="I19" s="267"/>
      <c r="J19" s="267"/>
    </row>
    <row r="20" spans="1:11" x14ac:dyDescent="0.25">
      <c r="A20" s="601" t="s">
        <v>471</v>
      </c>
      <c r="B20" s="601" t="s">
        <v>473</v>
      </c>
      <c r="C20" s="601"/>
      <c r="D20" s="601"/>
      <c r="E20" s="601" t="s">
        <v>533</v>
      </c>
      <c r="F20" s="601"/>
      <c r="G20" s="601"/>
      <c r="H20" s="601" t="s">
        <v>814</v>
      </c>
      <c r="I20" s="601"/>
      <c r="J20" s="601"/>
    </row>
    <row r="21" spans="1:11" x14ac:dyDescent="0.25">
      <c r="A21" s="601"/>
      <c r="B21" s="601" t="s">
        <v>474</v>
      </c>
      <c r="C21" s="601"/>
      <c r="D21" s="601"/>
      <c r="E21" s="601" t="s">
        <v>475</v>
      </c>
      <c r="F21" s="601"/>
      <c r="G21" s="601"/>
      <c r="H21" s="601" t="s">
        <v>476</v>
      </c>
      <c r="I21" s="601"/>
      <c r="J21" s="601"/>
    </row>
    <row r="22" spans="1:11" ht="51" x14ac:dyDescent="0.25">
      <c r="A22" s="601"/>
      <c r="B22" s="343" t="s">
        <v>477</v>
      </c>
      <c r="C22" s="343" t="s">
        <v>478</v>
      </c>
      <c r="D22" s="343" t="s">
        <v>479</v>
      </c>
      <c r="E22" s="343" t="s">
        <v>477</v>
      </c>
      <c r="F22" s="343" t="s">
        <v>478</v>
      </c>
      <c r="G22" s="343" t="s">
        <v>479</v>
      </c>
      <c r="H22" s="343" t="s">
        <v>477</v>
      </c>
      <c r="I22" s="343" t="s">
        <v>478</v>
      </c>
      <c r="J22" s="343" t="s">
        <v>479</v>
      </c>
    </row>
    <row r="23" spans="1:11" x14ac:dyDescent="0.25">
      <c r="A23" s="343">
        <v>1</v>
      </c>
      <c r="B23" s="343">
        <v>2</v>
      </c>
      <c r="C23" s="343">
        <v>3</v>
      </c>
      <c r="D23" s="343">
        <v>4</v>
      </c>
      <c r="E23" s="343">
        <v>5</v>
      </c>
      <c r="F23" s="343">
        <v>6</v>
      </c>
      <c r="G23" s="343">
        <v>7</v>
      </c>
      <c r="H23" s="343">
        <v>8</v>
      </c>
      <c r="I23" s="343">
        <v>9</v>
      </c>
      <c r="J23" s="343">
        <v>10</v>
      </c>
    </row>
    <row r="24" spans="1:11" ht="270" x14ac:dyDescent="0.25">
      <c r="A24" s="262" t="s">
        <v>484</v>
      </c>
      <c r="B24" s="263">
        <f>449.3088*12</f>
        <v>5391.7056000000002</v>
      </c>
      <c r="C24" s="264">
        <v>20</v>
      </c>
      <c r="D24" s="263">
        <f>B24*C24-0.01</f>
        <v>107834.10200000001</v>
      </c>
      <c r="E24" s="264"/>
      <c r="F24" s="264"/>
      <c r="G24" s="264"/>
      <c r="H24" s="264"/>
      <c r="I24" s="264"/>
      <c r="J24" s="264"/>
    </row>
    <row r="25" spans="1:11" s="356" customFormat="1" ht="15" customHeight="1" x14ac:dyDescent="0.2">
      <c r="A25" s="352" t="s">
        <v>480</v>
      </c>
      <c r="B25" s="353" t="s">
        <v>110</v>
      </c>
      <c r="C25" s="353" t="s">
        <v>110</v>
      </c>
      <c r="D25" s="354">
        <f>SUM(D24)</f>
        <v>107834.10200000001</v>
      </c>
      <c r="E25" s="353" t="s">
        <v>110</v>
      </c>
      <c r="F25" s="353" t="s">
        <v>110</v>
      </c>
      <c r="G25" s="355"/>
      <c r="H25" s="353" t="s">
        <v>110</v>
      </c>
      <c r="I25" s="353" t="s">
        <v>110</v>
      </c>
      <c r="J25" s="355"/>
    </row>
    <row r="26" spans="1:11" ht="15" hidden="1" customHeight="1" x14ac:dyDescent="0.25">
      <c r="A26" s="346"/>
      <c r="B26" s="347"/>
      <c r="C26" s="347"/>
      <c r="D26" s="348"/>
      <c r="E26" s="347"/>
      <c r="F26" s="347"/>
      <c r="G26" s="349"/>
      <c r="H26" s="347"/>
      <c r="I26" s="347"/>
      <c r="J26" s="349"/>
    </row>
    <row r="27" spans="1:11" ht="15" hidden="1" customHeight="1" x14ac:dyDescent="0.25">
      <c r="A27" s="346"/>
      <c r="B27" s="347"/>
      <c r="C27" s="347"/>
      <c r="D27" s="348"/>
      <c r="E27" s="347"/>
      <c r="F27" s="347"/>
      <c r="G27" s="349"/>
      <c r="H27" s="347"/>
      <c r="I27" s="347"/>
      <c r="J27" s="349"/>
    </row>
    <row r="28" spans="1:11" ht="15" hidden="1" customHeight="1" x14ac:dyDescent="0.25">
      <c r="A28" s="346"/>
      <c r="B28" s="347"/>
      <c r="C28" s="347"/>
      <c r="D28" s="348"/>
      <c r="E28" s="347"/>
      <c r="F28" s="347"/>
      <c r="G28" s="349"/>
      <c r="H28" s="347"/>
      <c r="I28" s="347"/>
      <c r="J28" s="349"/>
    </row>
    <row r="29" spans="1:11" ht="15" hidden="1" customHeight="1" x14ac:dyDescent="0.25">
      <c r="A29" s="346"/>
      <c r="B29" s="347"/>
      <c r="C29" s="347"/>
      <c r="D29" s="348"/>
      <c r="E29" s="347"/>
      <c r="F29" s="347"/>
      <c r="G29" s="349"/>
      <c r="H29" s="347"/>
      <c r="I29" s="347"/>
      <c r="J29" s="349"/>
    </row>
    <row r="30" spans="1:11" ht="15" hidden="1" customHeight="1" x14ac:dyDescent="0.25">
      <c r="A30" s="346"/>
      <c r="B30" s="347"/>
      <c r="C30" s="347"/>
      <c r="D30" s="348"/>
      <c r="E30" s="347"/>
      <c r="F30" s="347"/>
      <c r="G30" s="349"/>
      <c r="H30" s="347"/>
      <c r="I30" s="347"/>
      <c r="J30" s="349"/>
    </row>
    <row r="31" spans="1:11" ht="15" hidden="1" customHeight="1" x14ac:dyDescent="0.25">
      <c r="A31" s="346"/>
      <c r="B31" s="347"/>
      <c r="C31" s="347"/>
      <c r="D31" s="348"/>
      <c r="E31" s="347"/>
      <c r="F31" s="347"/>
      <c r="G31" s="349"/>
      <c r="H31" s="347"/>
      <c r="I31" s="347"/>
      <c r="J31" s="349"/>
    </row>
    <row r="32" spans="1:11" ht="15" hidden="1" customHeight="1" x14ac:dyDescent="0.25">
      <c r="A32" s="346"/>
      <c r="B32" s="347"/>
      <c r="C32" s="347"/>
      <c r="D32" s="348"/>
      <c r="E32" s="347"/>
      <c r="F32" s="347"/>
      <c r="G32" s="349"/>
      <c r="H32" s="347"/>
      <c r="I32" s="347"/>
      <c r="J32" s="349"/>
    </row>
    <row r="33" spans="1:11" ht="15" hidden="1" customHeight="1" x14ac:dyDescent="0.25">
      <c r="A33" s="346"/>
      <c r="B33" s="347"/>
      <c r="C33" s="347"/>
      <c r="D33" s="348"/>
      <c r="E33" s="347"/>
      <c r="F33" s="347"/>
      <c r="G33" s="349"/>
      <c r="H33" s="347"/>
      <c r="I33" s="347"/>
      <c r="J33" s="349"/>
    </row>
    <row r="34" spans="1:11" ht="15" hidden="1" customHeight="1" x14ac:dyDescent="0.25">
      <c r="A34" s="346"/>
      <c r="B34" s="347"/>
      <c r="C34" s="347"/>
      <c r="D34" s="348"/>
      <c r="E34" s="347"/>
      <c r="F34" s="347"/>
      <c r="G34" s="349"/>
      <c r="H34" s="347"/>
      <c r="I34" s="347"/>
      <c r="J34" s="349"/>
    </row>
    <row r="35" spans="1:11" hidden="1" x14ac:dyDescent="0.25">
      <c r="A35" s="266"/>
      <c r="B35" s="266"/>
      <c r="C35" s="266"/>
      <c r="D35" s="266"/>
      <c r="E35" s="266"/>
      <c r="F35" s="266"/>
      <c r="G35" s="266"/>
      <c r="H35" s="266"/>
      <c r="I35" s="266"/>
      <c r="J35" s="266"/>
    </row>
    <row r="36" spans="1:11" x14ac:dyDescent="0.25">
      <c r="A36" s="603" t="s">
        <v>481</v>
      </c>
      <c r="B36" s="603"/>
      <c r="C36" s="603"/>
      <c r="D36" s="603"/>
      <c r="E36" s="603"/>
      <c r="F36" s="603"/>
      <c r="G36" s="603"/>
      <c r="H36" s="603"/>
      <c r="I36" s="603"/>
      <c r="J36" s="603"/>
    </row>
    <row r="37" spans="1:11" x14ac:dyDescent="0.25">
      <c r="A37" s="344"/>
      <c r="B37" s="344"/>
      <c r="C37" s="269" t="s">
        <v>469</v>
      </c>
      <c r="D37" s="269">
        <v>111</v>
      </c>
      <c r="E37" s="344"/>
      <c r="F37" s="344"/>
      <c r="G37" s="344"/>
      <c r="H37" s="344"/>
      <c r="I37" s="344"/>
      <c r="J37" s="344"/>
    </row>
    <row r="38" spans="1:11" x14ac:dyDescent="0.25">
      <c r="A38" s="270"/>
      <c r="B38" s="266"/>
      <c r="C38" s="269" t="s">
        <v>470</v>
      </c>
      <c r="D38" s="266" t="s">
        <v>482</v>
      </c>
      <c r="E38" s="266"/>
      <c r="F38" s="266" t="s">
        <v>488</v>
      </c>
      <c r="G38" s="266"/>
      <c r="H38" s="266"/>
      <c r="I38" s="266"/>
      <c r="J38" s="266"/>
      <c r="K38" s="203"/>
    </row>
    <row r="39" spans="1:11" x14ac:dyDescent="0.25">
      <c r="A39" s="601" t="s">
        <v>471</v>
      </c>
      <c r="B39" s="601" t="s">
        <v>473</v>
      </c>
      <c r="C39" s="601"/>
      <c r="D39" s="601"/>
      <c r="E39" s="601" t="s">
        <v>533</v>
      </c>
      <c r="F39" s="601"/>
      <c r="G39" s="601"/>
      <c r="H39" s="601" t="s">
        <v>814</v>
      </c>
      <c r="I39" s="601"/>
      <c r="J39" s="601"/>
      <c r="K39" s="203"/>
    </row>
    <row r="40" spans="1:11" x14ac:dyDescent="0.25">
      <c r="A40" s="601"/>
      <c r="B40" s="601" t="s">
        <v>474</v>
      </c>
      <c r="C40" s="601"/>
      <c r="D40" s="601"/>
      <c r="E40" s="601" t="s">
        <v>475</v>
      </c>
      <c r="F40" s="601"/>
      <c r="G40" s="601"/>
      <c r="H40" s="601" t="s">
        <v>476</v>
      </c>
      <c r="I40" s="601"/>
      <c r="J40" s="601"/>
    </row>
    <row r="41" spans="1:11" ht="51" x14ac:dyDescent="0.25">
      <c r="A41" s="601"/>
      <c r="B41" s="343" t="s">
        <v>477</v>
      </c>
      <c r="C41" s="343" t="s">
        <v>478</v>
      </c>
      <c r="D41" s="343" t="s">
        <v>479</v>
      </c>
      <c r="E41" s="343" t="s">
        <v>477</v>
      </c>
      <c r="F41" s="343" t="s">
        <v>478</v>
      </c>
      <c r="G41" s="343" t="s">
        <v>479</v>
      </c>
      <c r="H41" s="343" t="s">
        <v>477</v>
      </c>
      <c r="I41" s="343" t="s">
        <v>478</v>
      </c>
      <c r="J41" s="343" t="s">
        <v>479</v>
      </c>
    </row>
    <row r="42" spans="1:11" x14ac:dyDescent="0.25">
      <c r="A42" s="343">
        <v>1</v>
      </c>
      <c r="B42" s="343">
        <v>2</v>
      </c>
      <c r="C42" s="343">
        <v>3</v>
      </c>
      <c r="D42" s="343">
        <v>4</v>
      </c>
      <c r="E42" s="343">
        <v>5</v>
      </c>
      <c r="F42" s="343">
        <v>6</v>
      </c>
      <c r="G42" s="343">
        <v>7</v>
      </c>
      <c r="H42" s="343">
        <v>8</v>
      </c>
      <c r="I42" s="343">
        <v>9</v>
      </c>
      <c r="J42" s="343">
        <v>10</v>
      </c>
      <c r="K42" s="203"/>
    </row>
    <row r="43" spans="1:11" ht="225" x14ac:dyDescent="0.25">
      <c r="A43" s="262" t="s">
        <v>489</v>
      </c>
      <c r="B43" s="263">
        <f>6522.0175*12</f>
        <v>78264.209999999992</v>
      </c>
      <c r="C43" s="264">
        <v>1</v>
      </c>
      <c r="D43" s="263">
        <f>B43*C43</f>
        <v>78264.209999999992</v>
      </c>
      <c r="E43" s="264"/>
      <c r="F43" s="264"/>
      <c r="G43" s="264"/>
      <c r="H43" s="264"/>
      <c r="I43" s="264"/>
      <c r="J43" s="264"/>
      <c r="K43" s="203"/>
    </row>
    <row r="44" spans="1:11" x14ac:dyDescent="0.25">
      <c r="A44" s="264"/>
      <c r="B44" s="264"/>
      <c r="C44" s="264"/>
      <c r="D44" s="263"/>
      <c r="E44" s="264"/>
      <c r="F44" s="264"/>
      <c r="G44" s="264"/>
      <c r="H44" s="264"/>
      <c r="I44" s="264"/>
      <c r="J44" s="264"/>
    </row>
    <row r="45" spans="1:11" x14ac:dyDescent="0.25">
      <c r="A45" s="264"/>
      <c r="B45" s="264"/>
      <c r="C45" s="264"/>
      <c r="D45" s="263"/>
      <c r="E45" s="264"/>
      <c r="F45" s="264"/>
      <c r="G45" s="264"/>
      <c r="H45" s="264"/>
      <c r="I45" s="264"/>
      <c r="J45" s="264"/>
    </row>
    <row r="46" spans="1:11" s="356" customFormat="1" ht="14.25" x14ac:dyDescent="0.2">
      <c r="A46" s="352" t="s">
        <v>480</v>
      </c>
      <c r="B46" s="353" t="s">
        <v>110</v>
      </c>
      <c r="C46" s="353" t="s">
        <v>110</v>
      </c>
      <c r="D46" s="354">
        <f>SUM(D43)</f>
        <v>78264.209999999992</v>
      </c>
      <c r="E46" s="353" t="s">
        <v>110</v>
      </c>
      <c r="F46" s="353" t="s">
        <v>110</v>
      </c>
      <c r="G46" s="355"/>
      <c r="H46" s="353" t="s">
        <v>110</v>
      </c>
      <c r="I46" s="353" t="s">
        <v>110</v>
      </c>
      <c r="J46" s="355"/>
    </row>
    <row r="47" spans="1:11" x14ac:dyDescent="0.25">
      <c r="D47" s="203"/>
    </row>
    <row r="51" spans="11:11" ht="15" customHeight="1" x14ac:dyDescent="0.25"/>
    <row r="56" spans="11:11" x14ac:dyDescent="0.25">
      <c r="K56" s="203"/>
    </row>
    <row r="57" spans="11:11" x14ac:dyDescent="0.25">
      <c r="K57" s="203"/>
    </row>
    <row r="60" spans="11:11" x14ac:dyDescent="0.25">
      <c r="K60" s="203"/>
    </row>
    <row r="68" ht="15.75" customHeight="1" x14ac:dyDescent="0.25"/>
    <row r="69" ht="15.75" customHeight="1" x14ac:dyDescent="0.25"/>
    <row r="72" ht="66" customHeight="1" x14ac:dyDescent="0.25"/>
    <row r="82" ht="15.75" customHeight="1" x14ac:dyDescent="0.25"/>
    <row r="83" ht="15.75" customHeight="1" x14ac:dyDescent="0.25"/>
    <row r="97" spans="12:17" ht="15.75" customHeight="1" x14ac:dyDescent="0.25"/>
    <row r="98" spans="12:17" ht="15.75" customHeight="1" x14ac:dyDescent="0.25"/>
    <row r="101" spans="12:17" ht="141.75" customHeight="1" x14ac:dyDescent="0.25"/>
    <row r="102" spans="12:17" x14ac:dyDescent="0.25">
      <c r="M102" s="205" t="s">
        <v>485</v>
      </c>
    </row>
    <row r="103" spans="12:17" x14ac:dyDescent="0.25">
      <c r="L103" s="205"/>
      <c r="M103" s="205" t="s">
        <v>486</v>
      </c>
      <c r="N103" s="205" t="s">
        <v>487</v>
      </c>
      <c r="O103" s="205"/>
      <c r="P103" s="205">
        <v>4</v>
      </c>
      <c r="Q103" s="206">
        <v>5</v>
      </c>
    </row>
    <row r="104" spans="12:17" x14ac:dyDescent="0.25">
      <c r="L104" s="205">
        <v>2021</v>
      </c>
      <c r="M104" s="205">
        <v>111</v>
      </c>
      <c r="N104" s="205">
        <v>211</v>
      </c>
      <c r="O104" s="205"/>
      <c r="P104" s="207" t="e">
        <f>#REF!+#REF!</f>
        <v>#REF!</v>
      </c>
      <c r="Q104" s="208">
        <f>D12+D25</f>
        <v>2471351.7740000002</v>
      </c>
    </row>
    <row r="105" spans="12:17" x14ac:dyDescent="0.25">
      <c r="L105" s="205"/>
      <c r="M105" s="205"/>
      <c r="N105" s="205">
        <v>266</v>
      </c>
      <c r="O105" s="205"/>
      <c r="P105" s="207" t="e">
        <f>#REF!</f>
        <v>#REF!</v>
      </c>
    </row>
    <row r="106" spans="12:17" x14ac:dyDescent="0.25">
      <c r="L106" s="205">
        <v>2022</v>
      </c>
      <c r="M106" s="205">
        <v>111</v>
      </c>
      <c r="N106" s="205">
        <v>211</v>
      </c>
      <c r="O106" s="205"/>
      <c r="P106" s="207" t="e">
        <f>#REF!+#REF!</f>
        <v>#REF!</v>
      </c>
    </row>
    <row r="107" spans="12:17" x14ac:dyDescent="0.25">
      <c r="L107" s="205"/>
      <c r="M107" s="205"/>
      <c r="N107" s="205">
        <v>266</v>
      </c>
      <c r="O107" s="205"/>
      <c r="P107" s="207" t="e">
        <f>#REF!</f>
        <v>#REF!</v>
      </c>
    </row>
    <row r="108" spans="12:17" x14ac:dyDescent="0.25">
      <c r="L108" s="205">
        <v>2023</v>
      </c>
      <c r="M108" s="205">
        <v>111</v>
      </c>
      <c r="N108" s="205">
        <v>211</v>
      </c>
      <c r="O108" s="205"/>
      <c r="P108" s="207" t="e">
        <f>#REF!+#REF!</f>
        <v>#REF!</v>
      </c>
    </row>
    <row r="109" spans="12:17" x14ac:dyDescent="0.25">
      <c r="L109" s="205"/>
      <c r="M109" s="205"/>
      <c r="N109" s="205">
        <v>266</v>
      </c>
      <c r="O109" s="205"/>
      <c r="P109" s="207" t="e">
        <f>#REF!</f>
        <v>#REF!</v>
      </c>
    </row>
    <row r="115" ht="135" customHeight="1" x14ac:dyDescent="0.25"/>
  </sheetData>
  <mergeCells count="25">
    <mergeCell ref="A36:J36"/>
    <mergeCell ref="A39:A41"/>
    <mergeCell ref="B39:D39"/>
    <mergeCell ref="E39:G39"/>
    <mergeCell ref="H39:J39"/>
    <mergeCell ref="B40:D40"/>
    <mergeCell ref="E40:G40"/>
    <mergeCell ref="H40:J40"/>
    <mergeCell ref="A16:J16"/>
    <mergeCell ref="A19:C19"/>
    <mergeCell ref="A20:A22"/>
    <mergeCell ref="B20:D20"/>
    <mergeCell ref="E20:G20"/>
    <mergeCell ref="H20:J20"/>
    <mergeCell ref="B21:D21"/>
    <mergeCell ref="E21:G21"/>
    <mergeCell ref="H21:J21"/>
    <mergeCell ref="A2:J2"/>
    <mergeCell ref="A6:A8"/>
    <mergeCell ref="B6:D6"/>
    <mergeCell ref="E6:G6"/>
    <mergeCell ref="H6:J6"/>
    <mergeCell ref="B7:D7"/>
    <mergeCell ref="E7:G7"/>
    <mergeCell ref="H7:J7"/>
  </mergeCells>
  <pageMargins left="0.7" right="0.7" top="0.75" bottom="0.75" header="0.3" footer="0.3"/>
  <pageSetup paperSize="9" scale="7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12</vt:i4>
      </vt:variant>
    </vt:vector>
  </HeadingPairs>
  <TitlesOfParts>
    <vt:vector size="27" baseType="lpstr">
      <vt:lpstr>Титульный лист</vt:lpstr>
      <vt:lpstr>Раздел 1</vt:lpstr>
      <vt:lpstr>справочно</vt:lpstr>
      <vt:lpstr>Раздел 2</vt:lpstr>
      <vt:lpstr>Раздел 3</vt:lpstr>
      <vt:lpstr>Раздел 4</vt:lpstr>
      <vt:lpstr>Обоснования доходов </vt:lpstr>
      <vt:lpstr>Обоснования расходов ФОТ  </vt:lpstr>
      <vt:lpstr>Иные цели зарлпата </vt:lpstr>
      <vt:lpstr>Обоснования расходов </vt:lpstr>
      <vt:lpstr>Обоснования доходов</vt:lpstr>
      <vt:lpstr>иные цели зарлпата</vt:lpstr>
      <vt:lpstr>Обоснования расходов ФОТ </vt:lpstr>
      <vt:lpstr>Обоснования расходов</vt:lpstr>
      <vt:lpstr>Приложение 3</vt:lpstr>
      <vt:lpstr>'иные цели зарлпата'!Область_печати</vt:lpstr>
      <vt:lpstr>'Иные цели зарлпата '!Область_печати</vt:lpstr>
      <vt:lpstr>'Обоснования доходов'!Область_печати</vt:lpstr>
      <vt:lpstr>'Обоснования доходов '!Область_печати</vt:lpstr>
      <vt:lpstr>'Обоснования расходов ФОТ '!Область_печати</vt:lpstr>
      <vt:lpstr>'Обоснования расходов ФОТ  '!Область_печати</vt:lpstr>
      <vt:lpstr>'Приложение 3'!Область_печати</vt:lpstr>
      <vt:lpstr>'Раздел 1'!Область_печати</vt:lpstr>
      <vt:lpstr>'Раздел 2'!Область_печати</vt:lpstr>
      <vt:lpstr>'Раздел 3'!Область_печати</vt:lpstr>
      <vt:lpstr>'Раздел 4'!Область_печати</vt:lpstr>
      <vt:lpstr>'Титульный лист'!Область_печати</vt:lpstr>
    </vt:vector>
  </TitlesOfParts>
  <Company>Министерство финансов Мурманской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klemeshova</dc:creator>
  <cp:lastModifiedBy>Еремеева</cp:lastModifiedBy>
  <cp:lastPrinted>2024-02-01T06:54:10Z</cp:lastPrinted>
  <dcterms:created xsi:type="dcterms:W3CDTF">2015-12-03T07:22:45Z</dcterms:created>
  <dcterms:modified xsi:type="dcterms:W3CDTF">2024-02-01T08:42:18Z</dcterms:modified>
</cp:coreProperties>
</file>